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24" firstSheet="4" activeTab="4"/>
  </bookViews>
  <sheets>
    <sheet name="Вересень" sheetId="1" r:id="rId1"/>
    <sheet name="Жовтень" sheetId="2" r:id="rId2"/>
    <sheet name="Жовтень 06.10" sheetId="3" r:id="rId3"/>
    <sheet name="Жовтень 08.10 (2)" sheetId="4" r:id="rId4"/>
    <sheet name="листопад" sheetId="5" r:id="rId5"/>
  </sheets>
  <definedNames/>
  <calcPr fullCalcOnLoad="1"/>
</workbook>
</file>

<file path=xl/sharedStrings.xml><?xml version="1.0" encoding="utf-8"?>
<sst xmlns="http://schemas.openxmlformats.org/spreadsheetml/2006/main" count="1363" uniqueCount="165">
  <si>
    <t>м. Калуш</t>
  </si>
  <si>
    <t>Аналіз фінансування установ на 26.09.2014</t>
  </si>
  <si>
    <t>m4</t>
  </si>
  <si>
    <t>m5</t>
  </si>
  <si>
    <t>m6</t>
  </si>
  <si>
    <t>m7</t>
  </si>
  <si>
    <t>m8</t>
  </si>
  <si>
    <t>010116</t>
  </si>
  <si>
    <t>Органи місцевого самоврядування</t>
  </si>
  <si>
    <t>010</t>
  </si>
  <si>
    <t>Виконавчий комітет Калуської міської ради</t>
  </si>
  <si>
    <t>2111</t>
  </si>
  <si>
    <t>Заробітна плата</t>
  </si>
  <si>
    <t>2120</t>
  </si>
  <si>
    <t>Нарахування на оплату праці</t>
  </si>
  <si>
    <t>100</t>
  </si>
  <si>
    <t>Управління освіти</t>
  </si>
  <si>
    <t>110</t>
  </si>
  <si>
    <t>Управління у справах сім'ї, молоді та спорту</t>
  </si>
  <si>
    <t>150</t>
  </si>
  <si>
    <t>Управління   праці  та соціального захисту населення</t>
  </si>
  <si>
    <t>20</t>
  </si>
  <si>
    <t>Служба у справах дітей</t>
  </si>
  <si>
    <t>240</t>
  </si>
  <si>
    <t>Управління  культури, національностей та релігій</t>
  </si>
  <si>
    <t>400</t>
  </si>
  <si>
    <t>Управління житлово-комунального господарства</t>
  </si>
  <si>
    <t>45</t>
  </si>
  <si>
    <t>Фонд комунальної власності територіальної громади міста</t>
  </si>
  <si>
    <t>470</t>
  </si>
  <si>
    <t>Управління будівництва та розвитку інфраструктури міста</t>
  </si>
  <si>
    <t>471</t>
  </si>
  <si>
    <t>Відділ капітального будівництва</t>
  </si>
  <si>
    <t>67</t>
  </si>
  <si>
    <t>Управління надзвичайних ситуацій</t>
  </si>
  <si>
    <t>73</t>
  </si>
  <si>
    <t>Управління економічного розвитку міста</t>
  </si>
  <si>
    <t>75</t>
  </si>
  <si>
    <t>Фінансове  управління</t>
  </si>
  <si>
    <t>070101</t>
  </si>
  <si>
    <t>Дошкільні заклади освіти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</si>
  <si>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</si>
  <si>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</si>
  <si>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</si>
  <si>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</si>
  <si>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</si>
  <si>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</si>
  <si>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</si>
  <si>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</si>
  <si>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</si>
  <si>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</si>
  <si>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080101</t>
  </si>
  <si>
    <t>Лікарні</t>
  </si>
  <si>
    <t>141</t>
  </si>
  <si>
    <t>КЗ "Центральна районна лікарня"</t>
  </si>
  <si>
    <t>142</t>
  </si>
  <si>
    <t>КЗ "Районна лікарня"</t>
  </si>
  <si>
    <t>080203</t>
  </si>
  <si>
    <t>Перинатальні центри, пологові будинки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</si>
  <si>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</si>
  <si>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</t>
  </si>
  <si>
    <t>143</t>
  </si>
  <si>
    <t>Калуський міський центр первинної медико-санітарної допомоги</t>
  </si>
  <si>
    <t>080500</t>
  </si>
  <si>
    <t>Загальні і спеціалізовані стоматологічні поліклініки</t>
  </si>
  <si>
    <t>145</t>
  </si>
  <si>
    <t>Стоматологічна поліклініка</t>
  </si>
  <si>
    <t>080600</t>
  </si>
  <si>
    <t>Фельдшерсько-акушерські пункти</t>
  </si>
  <si>
    <t>081003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</si>
  <si>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</si>
  <si>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</si>
  <si>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</si>
  <si>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</si>
  <si>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</si>
  <si>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</si>
  <si>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</si>
  <si>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</si>
  <si>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</si>
  <si>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</si>
  <si>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</si>
  <si>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</si>
  <si>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</si>
  <si>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</si>
  <si>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</si>
  <si>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</si>
  <si>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</si>
  <si>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130107</t>
  </si>
  <si>
    <t>Утримання та навчально-тренувальна робота дитячо-юнацьких спортивних шкіл</t>
  </si>
  <si>
    <t>130115</t>
  </si>
  <si>
    <t>Центри `Спорт для всіх` та заходи з фізичної культури</t>
  </si>
  <si>
    <t>250404</t>
  </si>
  <si>
    <t>Інші видатки</t>
  </si>
  <si>
    <t xml:space="preserve"> </t>
  </si>
  <si>
    <t xml:space="preserve">Усього </t>
  </si>
  <si>
    <t>тис. грн.</t>
  </si>
  <si>
    <t>залишки по місяцю</t>
  </si>
  <si>
    <t>залишки до кінця року</t>
  </si>
  <si>
    <t>залишок заборгованої зарплати</t>
  </si>
  <si>
    <t>"-" незабезпеченість;                    "+"  залишки</t>
  </si>
  <si>
    <t xml:space="preserve">"-" незабезпеченість;                 </t>
  </si>
  <si>
    <t>"-" незабезпеч;                    "+"  залишки</t>
  </si>
  <si>
    <t xml:space="preserve">"-" незабезпеч;                 </t>
  </si>
  <si>
    <t xml:space="preserve">Загальноосвітні школи </t>
  </si>
  <si>
    <t>Позашкільні заклади освіти</t>
  </si>
  <si>
    <t>Методична робота</t>
  </si>
  <si>
    <t xml:space="preserve">Централізовані бухгалтерії </t>
  </si>
  <si>
    <t>Стоматологічні поліклініки</t>
  </si>
  <si>
    <t>Централізовані бухгалтерії</t>
  </si>
  <si>
    <t xml:space="preserve">Амбулаторії </t>
  </si>
  <si>
    <t>ДЮСШ Освіти</t>
  </si>
  <si>
    <t>ДЮСШ Сокіл</t>
  </si>
  <si>
    <t>Інші видатки (Фонд майна)</t>
  </si>
  <si>
    <t>Інші видатки (Упр.надзвич.)</t>
  </si>
  <si>
    <t>ОСВІТА</t>
  </si>
  <si>
    <t>ОХОРОНА ЗДОРОВ'Я</t>
  </si>
  <si>
    <t>Соціальний захист</t>
  </si>
  <si>
    <t xml:space="preserve">КУЛЬТУРА </t>
  </si>
  <si>
    <t>ФІЗИЧНА КУЛЬТУРА</t>
  </si>
  <si>
    <t>Невиплач.зарпл.вересня</t>
  </si>
  <si>
    <t>Заборг.за серпень</t>
  </si>
  <si>
    <t>Залишки до кінця рокустаном на 03.10.2014р.</t>
  </si>
  <si>
    <t>ІНШІ ВИДАТКИ</t>
  </si>
  <si>
    <t>Очікуваний фонд зарпл.жовтень</t>
  </si>
  <si>
    <t>Розрахункова потреба на зарплату жовтня</t>
  </si>
  <si>
    <t>Потреба на аванс</t>
  </si>
  <si>
    <t>Додаткові кредити на аванс жовтня</t>
  </si>
  <si>
    <t>Залишки до кінця рокустаном на 07.10.2014р.</t>
  </si>
  <si>
    <t>Залишки до кінця року станом за мінусом вересня на 07.10.2014р.</t>
  </si>
  <si>
    <t>Очікув. зарпл.за ІІ пол.жовтня</t>
  </si>
  <si>
    <t>Додатк.потреба на ІІ пол.жовтня</t>
  </si>
  <si>
    <t>Про зміни до видатків до загального фонду бюджету на 2014 рік</t>
  </si>
  <si>
    <t>внесення змін за рахунок збільшення "+", зменшення "-"         з інших функцій</t>
  </si>
  <si>
    <t>за рахунок збільшення дохідної частини бюджету</t>
  </si>
  <si>
    <t>Предмети, матеріали, обладнання та інвентар</t>
  </si>
  <si>
    <t>Оплата послуг (крім комунальних)</t>
  </si>
  <si>
    <t>Продукти харчування</t>
  </si>
  <si>
    <t>Спортивна школа ДЮСШ</t>
  </si>
  <si>
    <t>Медикаменти та перев"язувальні матеріали</t>
  </si>
  <si>
    <t>"Програма медикаментозного забезпечення"</t>
  </si>
  <si>
    <t>Інші виплати населенню</t>
  </si>
  <si>
    <t>Оплата природнього газу</t>
  </si>
  <si>
    <t>Пільгові медикаменти (ЦРЛ)</t>
  </si>
  <si>
    <t>Заклади післядипломної освіти… (РЛ)</t>
  </si>
  <si>
    <t>Видатки на відрядження</t>
  </si>
  <si>
    <t>Оплата теплопостачання</t>
  </si>
  <si>
    <t>Виплата пенсій та допомоги</t>
  </si>
  <si>
    <t>Житлово-комунальне господарство</t>
  </si>
  <si>
    <t>Благоустрій міст, сіл, селищ</t>
  </si>
  <si>
    <t>Сільське господарство</t>
  </si>
  <si>
    <t>Землеустрій</t>
  </si>
  <si>
    <t>Окремі заходи по реалізації державних програм</t>
  </si>
  <si>
    <t>Транспорт</t>
  </si>
  <si>
    <t>Компенсаційні виплати на пільговий проїзд автомобільним транспортом</t>
  </si>
  <si>
    <t>Субвенції та поточні трансферти підприємствам</t>
  </si>
  <si>
    <t>Видатки на покриття інших заборгованостей, що виникли в попередні роки</t>
  </si>
  <si>
    <t>Субвенція з державного та районного бюджетів</t>
  </si>
  <si>
    <t>Секретар ради</t>
  </si>
  <si>
    <t>Олександр Челядин</t>
  </si>
  <si>
    <t>до рішення міської ради</t>
  </si>
  <si>
    <t xml:space="preserve"> від 18.11.2014р.№ 2740</t>
  </si>
  <si>
    <t>Лікарні                                                       КЗ "Центральна районна лікарня"</t>
  </si>
  <si>
    <t>Лікарні                                                       КЗ "Районна лікарня"</t>
  </si>
  <si>
    <t>Пільгові медикаменти (РЛ) для лікування районних хворих, які знаходяться на обліку в онколога</t>
  </si>
  <si>
    <t xml:space="preserve">Додаток   1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</si>
</sst>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0.0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"/>
  </numFmts>
  <fonts count="39">
    <font>
      <sz val="10"/>
      <color indexed="8"/>
      <name val="Arial"/>
      <family val="0"/>
    </font>
    <font>
      <sz val="8"/>
      <color indexed="8"/>
      <name val="Arial Cyr"/>
      <family val="0"/>
    </font>
    <font>
      <sz val="18"/>
      <color indexed="8"/>
      <name val="Times New Roman Cyr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Times New Roman Cyr"/>
      <family val="0"/>
    </font>
    <font>
      <sz val="9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"/>
      <family val="2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186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2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0" fontId="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left" wrapText="1"/>
    </xf>
    <xf numFmtId="2" fontId="9" fillId="24" borderId="10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left" wrapText="1"/>
    </xf>
    <xf numFmtId="2" fontId="9" fillId="10" borderId="10" xfId="0" applyNumberFormat="1" applyFont="1" applyFill="1" applyBorder="1" applyAlignment="1">
      <alignment horizontal="right"/>
    </xf>
    <xf numFmtId="0" fontId="9" fillId="9" borderId="10" xfId="0" applyFont="1" applyFill="1" applyBorder="1" applyAlignment="1">
      <alignment horizontal="center"/>
    </xf>
    <xf numFmtId="0" fontId="9" fillId="9" borderId="10" xfId="0" applyFont="1" applyFill="1" applyBorder="1" applyAlignment="1">
      <alignment horizontal="left" wrapText="1"/>
    </xf>
    <xf numFmtId="2" fontId="9" fillId="9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right" vertical="center"/>
    </xf>
    <xf numFmtId="0" fontId="9" fillId="19" borderId="10" xfId="0" applyFont="1" applyFill="1" applyBorder="1" applyAlignment="1">
      <alignment horizontal="center"/>
    </xf>
    <xf numFmtId="0" fontId="9" fillId="19" borderId="10" xfId="0" applyFont="1" applyFill="1" applyBorder="1" applyAlignment="1">
      <alignment horizontal="left" wrapText="1"/>
    </xf>
    <xf numFmtId="2" fontId="9" fillId="19" borderId="10" xfId="0" applyNumberFormat="1" applyFont="1" applyFill="1" applyBorder="1" applyAlignment="1">
      <alignment horizontal="right"/>
    </xf>
    <xf numFmtId="0" fontId="9" fillId="12" borderId="10" xfId="0" applyFont="1" applyFill="1" applyBorder="1" applyAlignment="1">
      <alignment horizontal="center"/>
    </xf>
    <xf numFmtId="0" fontId="9" fillId="12" borderId="10" xfId="0" applyFont="1" applyFill="1" applyBorder="1" applyAlignment="1">
      <alignment horizontal="left" wrapText="1"/>
    </xf>
    <xf numFmtId="2" fontId="9" fillId="12" borderId="10" xfId="0" applyNumberFormat="1" applyFont="1" applyFill="1" applyBorder="1" applyAlignment="1">
      <alignment horizontal="right"/>
    </xf>
    <xf numFmtId="0" fontId="9" fillId="5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left" wrapText="1"/>
    </xf>
    <xf numFmtId="2" fontId="9" fillId="5" borderId="10" xfId="0" applyNumberFormat="1" applyFont="1" applyFill="1" applyBorder="1" applyAlignment="1">
      <alignment horizontal="right"/>
    </xf>
    <xf numFmtId="190" fontId="9" fillId="24" borderId="10" xfId="0" applyNumberFormat="1" applyFont="1" applyFill="1" applyBorder="1" applyAlignment="1">
      <alignment horizontal="right"/>
    </xf>
    <xf numFmtId="190" fontId="9" fillId="0" borderId="10" xfId="0" applyNumberFormat="1" applyFont="1" applyFill="1" applyBorder="1" applyAlignment="1">
      <alignment horizontal="right"/>
    </xf>
    <xf numFmtId="190" fontId="8" fillId="0" borderId="10" xfId="0" applyNumberFormat="1" applyFont="1" applyFill="1" applyBorder="1" applyAlignment="1">
      <alignment horizontal="right"/>
    </xf>
    <xf numFmtId="190" fontId="8" fillId="0" borderId="10" xfId="0" applyNumberFormat="1" applyFont="1" applyBorder="1" applyAlignment="1">
      <alignment/>
    </xf>
    <xf numFmtId="190" fontId="9" fillId="10" borderId="10" xfId="0" applyNumberFormat="1" applyFont="1" applyFill="1" applyBorder="1" applyAlignment="1">
      <alignment horizontal="right"/>
    </xf>
    <xf numFmtId="190" fontId="9" fillId="9" borderId="10" xfId="0" applyNumberFormat="1" applyFont="1" applyFill="1" applyBorder="1" applyAlignment="1">
      <alignment horizontal="right"/>
    </xf>
    <xf numFmtId="190" fontId="9" fillId="0" borderId="10" xfId="0" applyNumberFormat="1" applyFont="1" applyFill="1" applyBorder="1" applyAlignment="1">
      <alignment horizontal="right" vertical="center"/>
    </xf>
    <xf numFmtId="190" fontId="9" fillId="19" borderId="10" xfId="0" applyNumberFormat="1" applyFont="1" applyFill="1" applyBorder="1" applyAlignment="1">
      <alignment horizontal="right"/>
    </xf>
    <xf numFmtId="190" fontId="9" fillId="12" borderId="10" xfId="0" applyNumberFormat="1" applyFont="1" applyFill="1" applyBorder="1" applyAlignment="1">
      <alignment horizontal="right"/>
    </xf>
    <xf numFmtId="190" fontId="9" fillId="5" borderId="10" xfId="0" applyNumberFormat="1" applyFont="1" applyFill="1" applyBorder="1" applyAlignment="1">
      <alignment horizontal="right"/>
    </xf>
    <xf numFmtId="190" fontId="8" fillId="9" borderId="10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10" fillId="0" borderId="10" xfId="0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 horizontal="right"/>
    </xf>
    <xf numFmtId="190" fontId="10" fillId="0" borderId="10" xfId="0" applyNumberFormat="1" applyFont="1" applyBorder="1" applyAlignment="1">
      <alignment/>
    </xf>
    <xf numFmtId="0" fontId="8" fillId="22" borderId="10" xfId="0" applyFont="1" applyFill="1" applyBorder="1" applyAlignment="1">
      <alignment horizontal="center" vertical="center" wrapText="1"/>
    </xf>
    <xf numFmtId="190" fontId="9" fillId="22" borderId="10" xfId="0" applyNumberFormat="1" applyFont="1" applyFill="1" applyBorder="1" applyAlignment="1">
      <alignment horizontal="right"/>
    </xf>
    <xf numFmtId="190" fontId="8" fillId="22" borderId="10" xfId="0" applyNumberFormat="1" applyFont="1" applyFill="1" applyBorder="1" applyAlignment="1">
      <alignment horizontal="right"/>
    </xf>
    <xf numFmtId="190" fontId="9" fillId="22" borderId="10" xfId="0" applyNumberFormat="1" applyFont="1" applyFill="1" applyBorder="1" applyAlignment="1">
      <alignment horizontal="right" vertical="center"/>
    </xf>
    <xf numFmtId="190" fontId="10" fillId="22" borderId="10" xfId="0" applyNumberFormat="1" applyFont="1" applyFill="1" applyBorder="1" applyAlignment="1">
      <alignment/>
    </xf>
    <xf numFmtId="190" fontId="8" fillId="19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wrapText="1"/>
    </xf>
    <xf numFmtId="2" fontId="10" fillId="0" borderId="11" xfId="0" applyNumberFormat="1" applyFont="1" applyFill="1" applyBorder="1" applyAlignment="1">
      <alignment horizontal="right"/>
    </xf>
    <xf numFmtId="0" fontId="8" fillId="0" borderId="0" xfId="0" applyFont="1" applyAlignment="1">
      <alignment horizontal="justify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195" fontId="0" fillId="0" borderId="0" xfId="0" applyNumberFormat="1" applyAlignment="1">
      <alignment/>
    </xf>
    <xf numFmtId="195" fontId="13" fillId="0" borderId="0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/>
    </xf>
    <xf numFmtId="2" fontId="36" fillId="0" borderId="1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95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16" fillId="0" borderId="0" xfId="0" applyFont="1" applyAlignment="1">
      <alignment horizontal="justify"/>
    </xf>
    <xf numFmtId="0" fontId="16" fillId="0" borderId="0" xfId="0" applyFont="1" applyAlignment="1">
      <alignment horizontal="right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95" fontId="37" fillId="0" borderId="10" xfId="0" applyNumberFormat="1" applyFont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195" fontId="38" fillId="0" borderId="10" xfId="0" applyNumberFormat="1" applyFont="1" applyBorder="1" applyAlignment="1">
      <alignment/>
    </xf>
    <xf numFmtId="195" fontId="37" fillId="0" borderId="10" xfId="0" applyNumberFormat="1" applyFont="1" applyBorder="1" applyAlignment="1">
      <alignment/>
    </xf>
    <xf numFmtId="190" fontId="38" fillId="0" borderId="10" xfId="0" applyNumberFormat="1" applyFont="1" applyFill="1" applyBorder="1" applyAlignment="1">
      <alignment horizontal="right"/>
    </xf>
    <xf numFmtId="190" fontId="37" fillId="0" borderId="10" xfId="0" applyNumberFormat="1" applyFont="1" applyFill="1" applyBorder="1" applyAlignment="1">
      <alignment horizontal="right"/>
    </xf>
    <xf numFmtId="190" fontId="37" fillId="0" borderId="10" xfId="0" applyNumberFormat="1" applyFont="1" applyBorder="1" applyAlignment="1">
      <alignment/>
    </xf>
    <xf numFmtId="195" fontId="38" fillId="0" borderId="10" xfId="0" applyNumberFormat="1" applyFont="1" applyFill="1" applyBorder="1" applyAlignment="1">
      <alignment horizontal="right"/>
    </xf>
    <xf numFmtId="190" fontId="38" fillId="0" borderId="10" xfId="0" applyNumberFormat="1" applyFont="1" applyBorder="1" applyAlignment="1">
      <alignment/>
    </xf>
    <xf numFmtId="190" fontId="38" fillId="0" borderId="11" xfId="0" applyNumberFormat="1" applyFont="1" applyFill="1" applyBorder="1" applyAlignment="1">
      <alignment horizontal="right"/>
    </xf>
    <xf numFmtId="190" fontId="37" fillId="0" borderId="10" xfId="0" applyNumberFormat="1" applyFont="1" applyFill="1" applyBorder="1" applyAlignment="1">
      <alignment/>
    </xf>
    <xf numFmtId="190" fontId="38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3"/>
  <sheetViews>
    <sheetView zoomScaleSheetLayoutView="208" zoomScalePageLayoutView="0" workbookViewId="0" topLeftCell="A1">
      <selection activeCell="B34" sqref="B34"/>
    </sheetView>
  </sheetViews>
  <sheetFormatPr defaultColWidth="9.140625" defaultRowHeight="12.75"/>
  <cols>
    <col min="1" max="1" width="9.00390625" style="2" customWidth="1"/>
    <col min="2" max="2" width="27.00390625" style="4" customWidth="1"/>
    <col min="3" max="3" width="10.28125" style="2" hidden="1" customWidth="1"/>
    <col min="4" max="4" width="10.421875" style="2" hidden="1" customWidth="1"/>
    <col min="5" max="5" width="9.8515625" style="2" hidden="1" customWidth="1"/>
    <col min="6" max="6" width="10.421875" style="2" hidden="1" customWidth="1"/>
    <col min="7" max="7" width="9.8515625" style="2" hidden="1" customWidth="1"/>
    <col min="8" max="9" width="10.421875" style="2" customWidth="1"/>
    <col min="11" max="11" width="11.28125" style="0" customWidth="1"/>
  </cols>
  <sheetData>
    <row r="1" spans="1:12" ht="23.25" customHeight="1">
      <c r="A1" s="1" t="s">
        <v>0</v>
      </c>
      <c r="B1" s="3" t="s">
        <v>1</v>
      </c>
      <c r="L1" s="12" t="s">
        <v>95</v>
      </c>
    </row>
    <row r="2" spans="1:12" s="14" customFormat="1" ht="63.75">
      <c r="A2" s="12"/>
      <c r="B2" s="13"/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96</v>
      </c>
      <c r="I2" s="12" t="s">
        <v>97</v>
      </c>
      <c r="J2" s="15" t="s">
        <v>98</v>
      </c>
      <c r="K2" s="15" t="s">
        <v>99</v>
      </c>
      <c r="L2" s="15" t="s">
        <v>100</v>
      </c>
    </row>
    <row r="3" spans="1:12" ht="24">
      <c r="A3" s="5" t="s">
        <v>7</v>
      </c>
      <c r="B3" s="6" t="s">
        <v>8</v>
      </c>
      <c r="C3" s="7">
        <v>11246.378</v>
      </c>
      <c r="D3" s="7">
        <v>11246.378</v>
      </c>
      <c r="E3" s="7">
        <v>89.8</v>
      </c>
      <c r="F3" s="7">
        <v>10387.423</v>
      </c>
      <c r="G3" s="7">
        <v>1054.084</v>
      </c>
      <c r="H3" s="8">
        <v>858.955</v>
      </c>
      <c r="I3" s="8">
        <v>858.955</v>
      </c>
      <c r="J3" s="9"/>
      <c r="K3" s="9"/>
      <c r="L3" s="9"/>
    </row>
    <row r="4" spans="1:12" ht="24">
      <c r="A4" s="5" t="s">
        <v>9</v>
      </c>
      <c r="B4" s="6" t="s">
        <v>10</v>
      </c>
      <c r="C4" s="7">
        <v>3995.7</v>
      </c>
      <c r="D4" s="7">
        <v>3995.7</v>
      </c>
      <c r="E4" s="7">
        <v>0</v>
      </c>
      <c r="F4" s="7">
        <v>3671.008</v>
      </c>
      <c r="G4" s="7">
        <v>374.181</v>
      </c>
      <c r="H4" s="8">
        <v>324.692</v>
      </c>
      <c r="I4" s="8">
        <v>324.692</v>
      </c>
      <c r="J4" s="9"/>
      <c r="K4" s="11">
        <f>K5+K6</f>
        <v>140.99199999999996</v>
      </c>
      <c r="L4" s="9"/>
    </row>
    <row r="5" spans="1:12" ht="19.5" customHeight="1">
      <c r="A5" s="5" t="s">
        <v>11</v>
      </c>
      <c r="B5" s="6" t="s">
        <v>12</v>
      </c>
      <c r="C5" s="7">
        <v>3010.837</v>
      </c>
      <c r="D5" s="7">
        <v>3010.837</v>
      </c>
      <c r="E5" s="7">
        <v>0</v>
      </c>
      <c r="F5" s="7">
        <v>2750.454</v>
      </c>
      <c r="G5" s="7">
        <v>274.783</v>
      </c>
      <c r="H5" s="8">
        <v>260.383</v>
      </c>
      <c r="I5" s="8">
        <v>260.383</v>
      </c>
      <c r="J5" s="7">
        <v>133.4</v>
      </c>
      <c r="K5" s="11">
        <f>I5-J5</f>
        <v>126.98299999999998</v>
      </c>
      <c r="L5" s="9"/>
    </row>
    <row r="6" spans="1:12" ht="11.25" customHeight="1">
      <c r="A6" s="5" t="s">
        <v>13</v>
      </c>
      <c r="B6" s="6" t="s">
        <v>14</v>
      </c>
      <c r="C6" s="7">
        <v>984.863</v>
      </c>
      <c r="D6" s="7">
        <v>984.863</v>
      </c>
      <c r="E6" s="7">
        <v>0</v>
      </c>
      <c r="F6" s="7">
        <v>920.554</v>
      </c>
      <c r="G6" s="7">
        <v>99.398</v>
      </c>
      <c r="H6" s="8">
        <v>64.309</v>
      </c>
      <c r="I6" s="8">
        <v>64.309</v>
      </c>
      <c r="J6" s="7">
        <v>50.3</v>
      </c>
      <c r="K6" s="11">
        <f aca="true" t="shared" si="0" ref="K6:K71">I6-J6</f>
        <v>14.009</v>
      </c>
      <c r="L6" s="9"/>
    </row>
    <row r="7" spans="1:12" ht="11.25" customHeight="1">
      <c r="A7" s="5" t="s">
        <v>15</v>
      </c>
      <c r="B7" s="6" t="s">
        <v>16</v>
      </c>
      <c r="C7" s="7">
        <v>483.2</v>
      </c>
      <c r="D7" s="7">
        <v>483.2</v>
      </c>
      <c r="E7" s="7">
        <v>5.4</v>
      </c>
      <c r="F7" s="7">
        <v>452.819</v>
      </c>
      <c r="G7" s="7">
        <v>44.017</v>
      </c>
      <c r="H7" s="8">
        <v>30.381</v>
      </c>
      <c r="I7" s="8">
        <v>30.381</v>
      </c>
      <c r="J7" s="9"/>
      <c r="K7" s="11">
        <f>K8+K9</f>
        <v>0.6819999999999986</v>
      </c>
      <c r="L7" s="9"/>
    </row>
    <row r="8" spans="1:12" ht="11.25" customHeight="1">
      <c r="A8" s="5" t="s">
        <v>11</v>
      </c>
      <c r="B8" s="6" t="s">
        <v>12</v>
      </c>
      <c r="C8" s="7">
        <v>353.1</v>
      </c>
      <c r="D8" s="7">
        <v>353.1</v>
      </c>
      <c r="E8" s="7">
        <v>3.4</v>
      </c>
      <c r="F8" s="7">
        <v>331.088</v>
      </c>
      <c r="G8" s="7">
        <v>32.031</v>
      </c>
      <c r="H8" s="8">
        <v>22.012</v>
      </c>
      <c r="I8" s="8">
        <v>22.012</v>
      </c>
      <c r="J8" s="7">
        <v>21.6</v>
      </c>
      <c r="K8" s="11">
        <f t="shared" si="0"/>
        <v>0.41199999999999903</v>
      </c>
      <c r="L8" s="9"/>
    </row>
    <row r="9" spans="1:12" ht="19.5" customHeight="1">
      <c r="A9" s="5" t="s">
        <v>13</v>
      </c>
      <c r="B9" s="6" t="s">
        <v>14</v>
      </c>
      <c r="C9" s="7">
        <v>130.1</v>
      </c>
      <c r="D9" s="7">
        <v>130.1</v>
      </c>
      <c r="E9" s="7">
        <v>2</v>
      </c>
      <c r="F9" s="7">
        <v>121.73</v>
      </c>
      <c r="G9" s="7">
        <v>11.986</v>
      </c>
      <c r="H9" s="8">
        <v>8.37</v>
      </c>
      <c r="I9" s="8">
        <v>8.37</v>
      </c>
      <c r="J9" s="7">
        <v>8.1</v>
      </c>
      <c r="K9" s="11">
        <f t="shared" si="0"/>
        <v>0.2699999999999996</v>
      </c>
      <c r="L9" s="9"/>
    </row>
    <row r="10" spans="1:12" ht="19.5" customHeight="1">
      <c r="A10" s="5" t="s">
        <v>17</v>
      </c>
      <c r="B10" s="6" t="s">
        <v>18</v>
      </c>
      <c r="C10" s="7">
        <v>287.778</v>
      </c>
      <c r="D10" s="7">
        <v>287.778</v>
      </c>
      <c r="E10" s="7">
        <v>0</v>
      </c>
      <c r="F10" s="7">
        <v>274.931</v>
      </c>
      <c r="G10" s="7">
        <v>25.674</v>
      </c>
      <c r="H10" s="8">
        <v>12.847</v>
      </c>
      <c r="I10" s="8">
        <v>12.847</v>
      </c>
      <c r="J10" s="9"/>
      <c r="K10" s="11">
        <f>K11+K12</f>
        <v>6.045999999999999</v>
      </c>
      <c r="L10" s="9"/>
    </row>
    <row r="11" spans="1:12" ht="11.25" customHeight="1">
      <c r="A11" s="5" t="s">
        <v>11</v>
      </c>
      <c r="B11" s="6" t="s">
        <v>12</v>
      </c>
      <c r="C11" s="7">
        <v>218.778</v>
      </c>
      <c r="D11" s="7">
        <v>218.778</v>
      </c>
      <c r="E11" s="7">
        <v>0</v>
      </c>
      <c r="F11" s="7">
        <v>206.658</v>
      </c>
      <c r="G11" s="7">
        <v>15.655</v>
      </c>
      <c r="H11" s="8">
        <v>12.12</v>
      </c>
      <c r="I11" s="8">
        <v>12.12</v>
      </c>
      <c r="J11" s="7">
        <v>6.3</v>
      </c>
      <c r="K11" s="11">
        <f t="shared" si="0"/>
        <v>5.819999999999999</v>
      </c>
      <c r="L11" s="9"/>
    </row>
    <row r="12" spans="1:12" ht="19.5" customHeight="1">
      <c r="A12" s="5" t="s">
        <v>13</v>
      </c>
      <c r="B12" s="6" t="s">
        <v>14</v>
      </c>
      <c r="C12" s="7">
        <v>69</v>
      </c>
      <c r="D12" s="7">
        <v>69</v>
      </c>
      <c r="E12" s="7">
        <v>0</v>
      </c>
      <c r="F12" s="7">
        <v>68.274</v>
      </c>
      <c r="G12" s="7">
        <v>10.019</v>
      </c>
      <c r="H12" s="8">
        <v>0.726</v>
      </c>
      <c r="I12" s="8">
        <v>0.726</v>
      </c>
      <c r="J12" s="7">
        <v>0.5</v>
      </c>
      <c r="K12" s="11">
        <f t="shared" si="0"/>
        <v>0.22599999999999998</v>
      </c>
      <c r="L12" s="9"/>
    </row>
    <row r="13" spans="1:12" ht="19.5" customHeight="1">
      <c r="A13" s="5" t="s">
        <v>19</v>
      </c>
      <c r="B13" s="6" t="s">
        <v>20</v>
      </c>
      <c r="C13" s="7">
        <v>1900.5</v>
      </c>
      <c r="D13" s="7">
        <v>1900.5</v>
      </c>
      <c r="E13" s="7">
        <v>0</v>
      </c>
      <c r="F13" s="7">
        <v>1743.822</v>
      </c>
      <c r="G13" s="7">
        <v>172.118</v>
      </c>
      <c r="H13" s="8">
        <v>156.678</v>
      </c>
      <c r="I13" s="8">
        <v>156.678</v>
      </c>
      <c r="J13" s="9"/>
      <c r="K13" s="11">
        <f>K14+K15</f>
        <v>87.578</v>
      </c>
      <c r="L13" s="9"/>
    </row>
    <row r="14" spans="1:12" ht="11.25" customHeight="1">
      <c r="A14" s="5" t="s">
        <v>11</v>
      </c>
      <c r="B14" s="6" t="s">
        <v>12</v>
      </c>
      <c r="C14" s="7">
        <v>1442.3</v>
      </c>
      <c r="D14" s="7">
        <v>1442.3</v>
      </c>
      <c r="E14" s="7">
        <v>0</v>
      </c>
      <c r="F14" s="7">
        <v>1332.819</v>
      </c>
      <c r="G14" s="7">
        <v>131.126</v>
      </c>
      <c r="H14" s="8">
        <v>109.481</v>
      </c>
      <c r="I14" s="8">
        <v>109.481</v>
      </c>
      <c r="J14" s="9">
        <v>53.9</v>
      </c>
      <c r="K14" s="11">
        <f t="shared" si="0"/>
        <v>55.580999999999996</v>
      </c>
      <c r="L14" s="9"/>
    </row>
    <row r="15" spans="1:12" ht="11.25" customHeight="1">
      <c r="A15" s="5" t="s">
        <v>13</v>
      </c>
      <c r="B15" s="6" t="s">
        <v>14</v>
      </c>
      <c r="C15" s="7">
        <v>458.2</v>
      </c>
      <c r="D15" s="7">
        <v>458.2</v>
      </c>
      <c r="E15" s="7">
        <v>0</v>
      </c>
      <c r="F15" s="7">
        <v>411.003</v>
      </c>
      <c r="G15" s="7">
        <v>40.992</v>
      </c>
      <c r="H15" s="8">
        <v>47.197</v>
      </c>
      <c r="I15" s="8">
        <v>47.197</v>
      </c>
      <c r="J15" s="9">
        <v>15.2</v>
      </c>
      <c r="K15" s="11">
        <f t="shared" si="0"/>
        <v>31.997000000000003</v>
      </c>
      <c r="L15" s="9"/>
    </row>
    <row r="16" spans="1:12" ht="11.25" customHeight="1">
      <c r="A16" s="5" t="s">
        <v>21</v>
      </c>
      <c r="B16" s="6" t="s">
        <v>22</v>
      </c>
      <c r="C16" s="7">
        <v>311.6</v>
      </c>
      <c r="D16" s="7">
        <v>311.6</v>
      </c>
      <c r="E16" s="7">
        <v>17.3</v>
      </c>
      <c r="F16" s="7">
        <v>293.65</v>
      </c>
      <c r="G16" s="7">
        <v>32.798</v>
      </c>
      <c r="H16" s="8">
        <v>17.95</v>
      </c>
      <c r="I16" s="8">
        <v>17.95</v>
      </c>
      <c r="J16" s="9"/>
      <c r="K16" s="11">
        <f>K17+K18</f>
        <v>3.3499999999999996</v>
      </c>
      <c r="L16" s="9"/>
    </row>
    <row r="17" spans="1:12" ht="11.25" customHeight="1">
      <c r="A17" s="5" t="s">
        <v>11</v>
      </c>
      <c r="B17" s="6" t="s">
        <v>12</v>
      </c>
      <c r="C17" s="7">
        <v>229.7</v>
      </c>
      <c r="D17" s="7">
        <v>229.7</v>
      </c>
      <c r="E17" s="7">
        <v>11</v>
      </c>
      <c r="F17" s="7">
        <v>216.059</v>
      </c>
      <c r="G17" s="7">
        <v>22.747</v>
      </c>
      <c r="H17" s="8">
        <v>13.641</v>
      </c>
      <c r="I17" s="8">
        <v>13.641</v>
      </c>
      <c r="J17" s="9">
        <v>10.4</v>
      </c>
      <c r="K17" s="11">
        <f t="shared" si="0"/>
        <v>3.2409999999999997</v>
      </c>
      <c r="L17" s="9"/>
    </row>
    <row r="18" spans="1:12" ht="11.25" customHeight="1">
      <c r="A18" s="5" t="s">
        <v>13</v>
      </c>
      <c r="B18" s="6" t="s">
        <v>14</v>
      </c>
      <c r="C18" s="7">
        <v>81.9</v>
      </c>
      <c r="D18" s="7">
        <v>81.9</v>
      </c>
      <c r="E18" s="7">
        <v>6.3</v>
      </c>
      <c r="F18" s="7">
        <v>77.591</v>
      </c>
      <c r="G18" s="7">
        <v>10.051</v>
      </c>
      <c r="H18" s="8">
        <v>4.309</v>
      </c>
      <c r="I18" s="8">
        <v>4.309</v>
      </c>
      <c r="J18" s="9">
        <v>4.2</v>
      </c>
      <c r="K18" s="11">
        <f t="shared" si="0"/>
        <v>0.10899999999999999</v>
      </c>
      <c r="L18" s="9"/>
    </row>
    <row r="19" spans="1:12" ht="24">
      <c r="A19" s="5" t="s">
        <v>23</v>
      </c>
      <c r="B19" s="6" t="s">
        <v>24</v>
      </c>
      <c r="C19" s="7">
        <v>202.3</v>
      </c>
      <c r="D19" s="7">
        <v>202.3</v>
      </c>
      <c r="E19" s="7">
        <v>0</v>
      </c>
      <c r="F19" s="7">
        <v>184.891</v>
      </c>
      <c r="G19" s="7">
        <v>15.487</v>
      </c>
      <c r="H19" s="8">
        <v>17.409</v>
      </c>
      <c r="I19" s="8">
        <v>17.409</v>
      </c>
      <c r="J19" s="9"/>
      <c r="K19" s="11">
        <f>K20+K21</f>
        <v>8.609</v>
      </c>
      <c r="L19" s="9"/>
    </row>
    <row r="20" spans="1:12" ht="11.25" customHeight="1">
      <c r="A20" s="5" t="s">
        <v>11</v>
      </c>
      <c r="B20" s="6" t="s">
        <v>12</v>
      </c>
      <c r="C20" s="7">
        <v>145.8</v>
      </c>
      <c r="D20" s="7">
        <v>145.8</v>
      </c>
      <c r="E20" s="7">
        <v>0</v>
      </c>
      <c r="F20" s="7">
        <v>131.278</v>
      </c>
      <c r="G20" s="7">
        <v>11.383</v>
      </c>
      <c r="H20" s="8">
        <v>14.522</v>
      </c>
      <c r="I20" s="8">
        <v>14.522</v>
      </c>
      <c r="J20" s="9">
        <v>6.1</v>
      </c>
      <c r="K20" s="11">
        <f t="shared" si="0"/>
        <v>8.422</v>
      </c>
      <c r="L20" s="9"/>
    </row>
    <row r="21" spans="1:12" ht="11.25" customHeight="1">
      <c r="A21" s="5" t="s">
        <v>13</v>
      </c>
      <c r="B21" s="6" t="s">
        <v>14</v>
      </c>
      <c r="C21" s="7">
        <v>56.5</v>
      </c>
      <c r="D21" s="7">
        <v>56.5</v>
      </c>
      <c r="E21" s="7">
        <v>0</v>
      </c>
      <c r="F21" s="7">
        <v>53.613</v>
      </c>
      <c r="G21" s="7">
        <v>4.105</v>
      </c>
      <c r="H21" s="8">
        <v>2.887</v>
      </c>
      <c r="I21" s="8">
        <v>2.887</v>
      </c>
      <c r="J21" s="9">
        <v>2.7</v>
      </c>
      <c r="K21" s="11">
        <f t="shared" si="0"/>
        <v>0.18699999999999983</v>
      </c>
      <c r="L21" s="9"/>
    </row>
    <row r="22" spans="1:12" ht="19.5" customHeight="1">
      <c r="A22" s="5" t="s">
        <v>25</v>
      </c>
      <c r="B22" s="6" t="s">
        <v>26</v>
      </c>
      <c r="C22" s="7">
        <v>1145.4</v>
      </c>
      <c r="D22" s="7">
        <v>1145.4</v>
      </c>
      <c r="E22" s="7">
        <v>10</v>
      </c>
      <c r="F22" s="7">
        <v>1083.556</v>
      </c>
      <c r="G22" s="7">
        <v>116.863</v>
      </c>
      <c r="H22" s="8">
        <v>61.844</v>
      </c>
      <c r="I22" s="8">
        <v>61.844</v>
      </c>
      <c r="J22" s="9"/>
      <c r="K22" s="11">
        <f>K23+K24</f>
        <v>9.244000000000003</v>
      </c>
      <c r="L22" s="9"/>
    </row>
    <row r="23" spans="1:12" ht="11.25" customHeight="1">
      <c r="A23" s="5" t="s">
        <v>11</v>
      </c>
      <c r="B23" s="6" t="s">
        <v>12</v>
      </c>
      <c r="C23" s="7">
        <v>862.2</v>
      </c>
      <c r="D23" s="7">
        <v>862.2</v>
      </c>
      <c r="E23" s="7">
        <v>10</v>
      </c>
      <c r="F23" s="7">
        <v>818.411</v>
      </c>
      <c r="G23" s="7">
        <v>87.982</v>
      </c>
      <c r="H23" s="8">
        <v>43.789</v>
      </c>
      <c r="I23" s="8">
        <v>43.789</v>
      </c>
      <c r="J23" s="9">
        <v>39.3</v>
      </c>
      <c r="K23" s="11">
        <f t="shared" si="0"/>
        <v>4.489000000000004</v>
      </c>
      <c r="L23" s="9"/>
    </row>
    <row r="24" spans="1:12" ht="11.25" customHeight="1">
      <c r="A24" s="5" t="s">
        <v>13</v>
      </c>
      <c r="B24" s="6" t="s">
        <v>14</v>
      </c>
      <c r="C24" s="7">
        <v>283.2</v>
      </c>
      <c r="D24" s="7">
        <v>283.2</v>
      </c>
      <c r="E24" s="7">
        <v>0</v>
      </c>
      <c r="F24" s="7">
        <v>265.145</v>
      </c>
      <c r="G24" s="7">
        <v>28.88</v>
      </c>
      <c r="H24" s="8">
        <v>18.055</v>
      </c>
      <c r="I24" s="8">
        <v>18.055</v>
      </c>
      <c r="J24" s="9">
        <v>13.3</v>
      </c>
      <c r="K24" s="11">
        <f t="shared" si="0"/>
        <v>4.754999999999999</v>
      </c>
      <c r="L24" s="9"/>
    </row>
    <row r="25" spans="1:12" ht="19.5" customHeight="1">
      <c r="A25" s="5" t="s">
        <v>27</v>
      </c>
      <c r="B25" s="6" t="s">
        <v>28</v>
      </c>
      <c r="C25" s="7">
        <v>334.4</v>
      </c>
      <c r="D25" s="7">
        <v>334.4</v>
      </c>
      <c r="E25" s="7">
        <v>2.9</v>
      </c>
      <c r="F25" s="7">
        <v>319.945</v>
      </c>
      <c r="G25" s="7">
        <v>30.835</v>
      </c>
      <c r="H25" s="8">
        <v>14.455</v>
      </c>
      <c r="I25" s="8">
        <v>14.455</v>
      </c>
      <c r="J25" s="9"/>
      <c r="K25" s="11">
        <f>K26+K27</f>
        <v>1.0549999999999997</v>
      </c>
      <c r="L25" s="9"/>
    </row>
    <row r="26" spans="1:12" ht="11.25" customHeight="1">
      <c r="A26" s="5" t="s">
        <v>11</v>
      </c>
      <c r="B26" s="6" t="s">
        <v>12</v>
      </c>
      <c r="C26" s="7">
        <v>244.7</v>
      </c>
      <c r="D26" s="7">
        <v>244.7</v>
      </c>
      <c r="E26" s="7">
        <v>2.3</v>
      </c>
      <c r="F26" s="7">
        <v>233.666</v>
      </c>
      <c r="G26" s="7">
        <v>22.676</v>
      </c>
      <c r="H26" s="8">
        <v>11.034</v>
      </c>
      <c r="I26" s="8">
        <v>11.034</v>
      </c>
      <c r="J26" s="9">
        <v>10.3</v>
      </c>
      <c r="K26" s="11">
        <f t="shared" si="0"/>
        <v>0.734</v>
      </c>
      <c r="L26" s="9"/>
    </row>
    <row r="27" spans="1:12" ht="11.25" customHeight="1">
      <c r="A27" s="5" t="s">
        <v>13</v>
      </c>
      <c r="B27" s="6" t="s">
        <v>14</v>
      </c>
      <c r="C27" s="7">
        <v>89.7</v>
      </c>
      <c r="D27" s="7">
        <v>89.7</v>
      </c>
      <c r="E27" s="7">
        <v>0.6</v>
      </c>
      <c r="F27" s="7">
        <v>86.279</v>
      </c>
      <c r="G27" s="7">
        <v>8.159</v>
      </c>
      <c r="H27" s="8">
        <v>3.421</v>
      </c>
      <c r="I27" s="8">
        <v>3.421</v>
      </c>
      <c r="J27" s="9">
        <v>3.1</v>
      </c>
      <c r="K27" s="11">
        <f t="shared" si="0"/>
        <v>0.32099999999999973</v>
      </c>
      <c r="L27" s="9"/>
    </row>
    <row r="28" spans="1:12" ht="19.5" customHeight="1">
      <c r="A28" s="5" t="s">
        <v>29</v>
      </c>
      <c r="B28" s="6" t="s">
        <v>30</v>
      </c>
      <c r="C28" s="7">
        <v>298.2</v>
      </c>
      <c r="D28" s="7">
        <v>298.2</v>
      </c>
      <c r="E28" s="7">
        <v>0</v>
      </c>
      <c r="F28" s="7">
        <v>272.749</v>
      </c>
      <c r="G28" s="7">
        <v>36.12</v>
      </c>
      <c r="H28" s="8">
        <v>25.451</v>
      </c>
      <c r="I28" s="8">
        <v>25.451</v>
      </c>
      <c r="J28" s="9"/>
      <c r="K28" s="11">
        <f>K29+K30</f>
        <v>9.750999999999998</v>
      </c>
      <c r="L28" s="9"/>
    </row>
    <row r="29" spans="1:12" ht="11.25" customHeight="1">
      <c r="A29" s="5" t="s">
        <v>11</v>
      </c>
      <c r="B29" s="6" t="s">
        <v>12</v>
      </c>
      <c r="C29" s="7">
        <v>223.8</v>
      </c>
      <c r="D29" s="7">
        <v>223.8</v>
      </c>
      <c r="E29" s="7">
        <v>0</v>
      </c>
      <c r="F29" s="7">
        <v>207.17</v>
      </c>
      <c r="G29" s="7">
        <v>28.234</v>
      </c>
      <c r="H29" s="8">
        <v>16.63</v>
      </c>
      <c r="I29" s="8">
        <v>16.63</v>
      </c>
      <c r="J29" s="9">
        <v>11.8</v>
      </c>
      <c r="K29" s="11">
        <f t="shared" si="0"/>
        <v>4.829999999999998</v>
      </c>
      <c r="L29" s="9"/>
    </row>
    <row r="30" spans="1:12" ht="11.25" customHeight="1">
      <c r="A30" s="5" t="s">
        <v>13</v>
      </c>
      <c r="B30" s="6" t="s">
        <v>14</v>
      </c>
      <c r="C30" s="7">
        <v>74.4</v>
      </c>
      <c r="D30" s="7">
        <v>74.4</v>
      </c>
      <c r="E30" s="7">
        <v>0</v>
      </c>
      <c r="F30" s="7">
        <v>65.579</v>
      </c>
      <c r="G30" s="7">
        <v>7.887</v>
      </c>
      <c r="H30" s="8">
        <v>8.821</v>
      </c>
      <c r="I30" s="8">
        <v>8.821</v>
      </c>
      <c r="J30" s="9">
        <v>3.9</v>
      </c>
      <c r="K30" s="11">
        <f t="shared" si="0"/>
        <v>4.920999999999999</v>
      </c>
      <c r="L30" s="9"/>
    </row>
    <row r="31" spans="1:12" ht="11.25" customHeight="1">
      <c r="A31" s="5" t="s">
        <v>31</v>
      </c>
      <c r="B31" s="6" t="s">
        <v>32</v>
      </c>
      <c r="C31" s="7">
        <v>101.1</v>
      </c>
      <c r="D31" s="7">
        <v>101.1</v>
      </c>
      <c r="E31" s="7">
        <v>3.2</v>
      </c>
      <c r="F31" s="7">
        <v>96.355</v>
      </c>
      <c r="G31" s="7">
        <v>12.361</v>
      </c>
      <c r="H31" s="8">
        <v>4.745</v>
      </c>
      <c r="I31" s="8">
        <v>4.745</v>
      </c>
      <c r="J31" s="9"/>
      <c r="K31" s="11">
        <f>K32+K33</f>
        <v>0.6449999999999998</v>
      </c>
      <c r="L31" s="9"/>
    </row>
    <row r="32" spans="1:12" ht="19.5" customHeight="1">
      <c r="A32" s="5" t="s">
        <v>11</v>
      </c>
      <c r="B32" s="6" t="s">
        <v>12</v>
      </c>
      <c r="C32" s="7">
        <v>74.2</v>
      </c>
      <c r="D32" s="7">
        <v>74.2</v>
      </c>
      <c r="E32" s="7">
        <v>2.2</v>
      </c>
      <c r="F32" s="7">
        <v>70.694</v>
      </c>
      <c r="G32" s="7">
        <v>9.071</v>
      </c>
      <c r="H32" s="8">
        <v>3.506</v>
      </c>
      <c r="I32" s="8">
        <v>3.506</v>
      </c>
      <c r="J32" s="9">
        <v>3</v>
      </c>
      <c r="K32" s="11">
        <f t="shared" si="0"/>
        <v>0.5059999999999998</v>
      </c>
      <c r="L32" s="9"/>
    </row>
    <row r="33" spans="1:12" ht="11.25" customHeight="1">
      <c r="A33" s="5" t="s">
        <v>13</v>
      </c>
      <c r="B33" s="6" t="s">
        <v>14</v>
      </c>
      <c r="C33" s="7">
        <v>26.9</v>
      </c>
      <c r="D33" s="7">
        <v>26.9</v>
      </c>
      <c r="E33" s="7">
        <v>1</v>
      </c>
      <c r="F33" s="7">
        <v>25.661</v>
      </c>
      <c r="G33" s="7">
        <v>3.29</v>
      </c>
      <c r="H33" s="8">
        <v>1.239</v>
      </c>
      <c r="I33" s="8">
        <v>1.239</v>
      </c>
      <c r="J33" s="9">
        <v>1.1</v>
      </c>
      <c r="K33" s="11">
        <f t="shared" si="0"/>
        <v>0.139</v>
      </c>
      <c r="L33" s="9"/>
    </row>
    <row r="34" spans="1:12" ht="19.5" customHeight="1">
      <c r="A34" s="5" t="s">
        <v>33</v>
      </c>
      <c r="B34" s="6" t="s">
        <v>34</v>
      </c>
      <c r="C34" s="7">
        <v>741.3</v>
      </c>
      <c r="D34" s="7">
        <v>741.3</v>
      </c>
      <c r="E34" s="7">
        <v>51</v>
      </c>
      <c r="F34" s="7">
        <v>695.898</v>
      </c>
      <c r="G34" s="7">
        <v>81.69</v>
      </c>
      <c r="H34" s="8">
        <v>45.402</v>
      </c>
      <c r="I34" s="8">
        <v>45.402</v>
      </c>
      <c r="J34" s="9"/>
      <c r="K34" s="11">
        <f>K35+K36</f>
        <v>5.401999999999996</v>
      </c>
      <c r="L34" s="9"/>
    </row>
    <row r="35" spans="1:12" ht="11.25" customHeight="1">
      <c r="A35" s="5" t="s">
        <v>11</v>
      </c>
      <c r="B35" s="6" t="s">
        <v>12</v>
      </c>
      <c r="C35" s="7">
        <v>557.8</v>
      </c>
      <c r="D35" s="7">
        <v>557.8</v>
      </c>
      <c r="E35" s="7">
        <v>36</v>
      </c>
      <c r="F35" s="7">
        <v>524.485</v>
      </c>
      <c r="G35" s="7">
        <v>61.685</v>
      </c>
      <c r="H35" s="8">
        <v>33.315</v>
      </c>
      <c r="I35" s="8">
        <v>33.315</v>
      </c>
      <c r="J35" s="9">
        <v>31.1</v>
      </c>
      <c r="K35" s="11">
        <f t="shared" si="0"/>
        <v>2.2149999999999963</v>
      </c>
      <c r="L35" s="9"/>
    </row>
    <row r="36" spans="1:12" ht="11.25" customHeight="1">
      <c r="A36" s="5" t="s">
        <v>13</v>
      </c>
      <c r="B36" s="6" t="s">
        <v>14</v>
      </c>
      <c r="C36" s="7">
        <v>183.5</v>
      </c>
      <c r="D36" s="7">
        <v>183.5</v>
      </c>
      <c r="E36" s="7">
        <v>15</v>
      </c>
      <c r="F36" s="7">
        <v>171.413</v>
      </c>
      <c r="G36" s="7">
        <v>20.005</v>
      </c>
      <c r="H36" s="8">
        <v>12.087</v>
      </c>
      <c r="I36" s="8">
        <v>12.087</v>
      </c>
      <c r="J36" s="9">
        <v>8.9</v>
      </c>
      <c r="K36" s="11">
        <f t="shared" si="0"/>
        <v>3.1869999999999994</v>
      </c>
      <c r="L36" s="9"/>
    </row>
    <row r="37" spans="1:12" ht="19.5" customHeight="1">
      <c r="A37" s="5" t="s">
        <v>35</v>
      </c>
      <c r="B37" s="6" t="s">
        <v>36</v>
      </c>
      <c r="C37" s="7">
        <v>707.4</v>
      </c>
      <c r="D37" s="7">
        <v>707.4</v>
      </c>
      <c r="E37" s="7">
        <v>0</v>
      </c>
      <c r="F37" s="7">
        <v>661.881</v>
      </c>
      <c r="G37" s="7">
        <v>53.631</v>
      </c>
      <c r="H37" s="8">
        <v>45.519</v>
      </c>
      <c r="I37" s="8">
        <v>45.519</v>
      </c>
      <c r="J37" s="9"/>
      <c r="K37" s="11">
        <f>K38+K39</f>
        <v>7.320000000000004</v>
      </c>
      <c r="L37" s="9"/>
    </row>
    <row r="38" spans="1:12" ht="19.5" customHeight="1">
      <c r="A38" s="5" t="s">
        <v>11</v>
      </c>
      <c r="B38" s="6" t="s">
        <v>12</v>
      </c>
      <c r="C38" s="7">
        <v>512.6</v>
      </c>
      <c r="D38" s="7">
        <v>512.6</v>
      </c>
      <c r="E38" s="7">
        <v>0</v>
      </c>
      <c r="F38" s="7">
        <v>479.659</v>
      </c>
      <c r="G38" s="7">
        <v>39.322</v>
      </c>
      <c r="H38" s="8">
        <v>32.941</v>
      </c>
      <c r="I38" s="8">
        <v>32.941</v>
      </c>
      <c r="J38" s="9">
        <v>28</v>
      </c>
      <c r="K38" s="11">
        <f t="shared" si="0"/>
        <v>4.9410000000000025</v>
      </c>
      <c r="L38" s="9"/>
    </row>
    <row r="39" spans="1:12" ht="11.25" customHeight="1">
      <c r="A39" s="5" t="s">
        <v>13</v>
      </c>
      <c r="B39" s="6" t="s">
        <v>14</v>
      </c>
      <c r="C39" s="7">
        <v>194.8</v>
      </c>
      <c r="D39" s="7">
        <v>194.8</v>
      </c>
      <c r="E39" s="7">
        <v>0</v>
      </c>
      <c r="F39" s="7">
        <v>182.221</v>
      </c>
      <c r="G39" s="7">
        <v>14.308</v>
      </c>
      <c r="H39" s="8">
        <v>12.579</v>
      </c>
      <c r="I39" s="8">
        <v>12.579</v>
      </c>
      <c r="J39" s="9">
        <v>10.2</v>
      </c>
      <c r="K39" s="11">
        <f t="shared" si="0"/>
        <v>2.3790000000000013</v>
      </c>
      <c r="L39" s="9"/>
    </row>
    <row r="40" spans="1:12" ht="11.25" customHeight="1">
      <c r="A40" s="5" t="s">
        <v>37</v>
      </c>
      <c r="B40" s="6" t="s">
        <v>38</v>
      </c>
      <c r="C40" s="7">
        <v>737.5</v>
      </c>
      <c r="D40" s="7">
        <v>737.5</v>
      </c>
      <c r="E40" s="7">
        <v>0</v>
      </c>
      <c r="F40" s="7">
        <v>635.919</v>
      </c>
      <c r="G40" s="7">
        <v>58.308</v>
      </c>
      <c r="H40" s="8">
        <v>101.581</v>
      </c>
      <c r="I40" s="8">
        <v>101.581</v>
      </c>
      <c r="J40" s="9"/>
      <c r="K40" s="11">
        <f>K41+K42</f>
        <v>81.181</v>
      </c>
      <c r="L40" s="9"/>
    </row>
    <row r="41" spans="1:12" ht="19.5" customHeight="1">
      <c r="A41" s="5" t="s">
        <v>11</v>
      </c>
      <c r="B41" s="6" t="s">
        <v>12</v>
      </c>
      <c r="C41" s="7">
        <v>541</v>
      </c>
      <c r="D41" s="7">
        <v>541</v>
      </c>
      <c r="E41" s="7">
        <v>0</v>
      </c>
      <c r="F41" s="7">
        <v>480.283</v>
      </c>
      <c r="G41" s="7">
        <v>43.311</v>
      </c>
      <c r="H41" s="8">
        <v>60.717</v>
      </c>
      <c r="I41" s="8">
        <v>60.717</v>
      </c>
      <c r="J41" s="9">
        <v>14.5</v>
      </c>
      <c r="K41" s="11">
        <f t="shared" si="0"/>
        <v>46.217</v>
      </c>
      <c r="L41" s="9"/>
    </row>
    <row r="42" spans="1:12" ht="11.25" customHeight="1">
      <c r="A42" s="5" t="s">
        <v>13</v>
      </c>
      <c r="B42" s="6" t="s">
        <v>14</v>
      </c>
      <c r="C42" s="7">
        <v>196.5</v>
      </c>
      <c r="D42" s="7">
        <v>196.5</v>
      </c>
      <c r="E42" s="7">
        <v>0</v>
      </c>
      <c r="F42" s="7">
        <v>155.636</v>
      </c>
      <c r="G42" s="7">
        <v>14.997</v>
      </c>
      <c r="H42" s="8">
        <v>40.864</v>
      </c>
      <c r="I42" s="8">
        <v>40.864</v>
      </c>
      <c r="J42" s="9">
        <v>5.9</v>
      </c>
      <c r="K42" s="11">
        <f t="shared" si="0"/>
        <v>34.964</v>
      </c>
      <c r="L42" s="9"/>
    </row>
    <row r="43" spans="1:12" ht="11.25" customHeight="1">
      <c r="A43" s="5" t="s">
        <v>39</v>
      </c>
      <c r="B43" s="6" t="s">
        <v>40</v>
      </c>
      <c r="C43" s="7">
        <v>14985.47</v>
      </c>
      <c r="D43" s="7">
        <v>13258.5</v>
      </c>
      <c r="E43" s="7">
        <v>1824.1</v>
      </c>
      <c r="F43" s="7">
        <v>10396.258</v>
      </c>
      <c r="G43" s="7">
        <v>580.956</v>
      </c>
      <c r="H43" s="8">
        <v>2862.242</v>
      </c>
      <c r="I43" s="8">
        <v>4589.212</v>
      </c>
      <c r="J43" s="9"/>
      <c r="K43" s="11"/>
      <c r="L43" s="9"/>
    </row>
    <row r="44" spans="1:12" ht="11.25" customHeight="1">
      <c r="A44" s="5" t="s">
        <v>15</v>
      </c>
      <c r="B44" s="6" t="s">
        <v>16</v>
      </c>
      <c r="C44" s="7">
        <v>14985.47</v>
      </c>
      <c r="D44" s="7">
        <v>13258.5</v>
      </c>
      <c r="E44" s="7">
        <v>1824.1</v>
      </c>
      <c r="F44" s="7">
        <v>10396.258</v>
      </c>
      <c r="G44" s="7">
        <v>580.956</v>
      </c>
      <c r="H44" s="8">
        <v>2862.242</v>
      </c>
      <c r="I44" s="8">
        <v>4589.212</v>
      </c>
      <c r="J44" s="9"/>
      <c r="K44" s="11">
        <f>K45+K46</f>
        <v>3342.612</v>
      </c>
      <c r="L44" s="9"/>
    </row>
    <row r="45" spans="1:12" ht="11.25" customHeight="1">
      <c r="A45" s="5" t="s">
        <v>11</v>
      </c>
      <c r="B45" s="6" t="s">
        <v>12</v>
      </c>
      <c r="C45" s="7">
        <v>11085.57</v>
      </c>
      <c r="D45" s="7">
        <v>9798</v>
      </c>
      <c r="E45" s="7">
        <v>1348</v>
      </c>
      <c r="F45" s="7">
        <v>7705.664</v>
      </c>
      <c r="G45" s="7">
        <v>429.014</v>
      </c>
      <c r="H45" s="8">
        <v>2092.336</v>
      </c>
      <c r="I45" s="8">
        <v>3379.906</v>
      </c>
      <c r="J45" s="9">
        <f>349.6+576.3</f>
        <v>925.9</v>
      </c>
      <c r="K45" s="11">
        <f t="shared" si="0"/>
        <v>2454.006</v>
      </c>
      <c r="L45" s="9"/>
    </row>
    <row r="46" spans="1:12" ht="11.25" customHeight="1">
      <c r="A46" s="5" t="s">
        <v>13</v>
      </c>
      <c r="B46" s="6" t="s">
        <v>14</v>
      </c>
      <c r="C46" s="7">
        <v>3899.9</v>
      </c>
      <c r="D46" s="7">
        <v>3460.5</v>
      </c>
      <c r="E46" s="7">
        <v>476.1</v>
      </c>
      <c r="F46" s="7">
        <v>2690.594</v>
      </c>
      <c r="G46" s="7">
        <v>151.942</v>
      </c>
      <c r="H46" s="8">
        <v>769.906</v>
      </c>
      <c r="I46" s="8">
        <v>1209.306</v>
      </c>
      <c r="J46" s="9">
        <f>122.4+198.3</f>
        <v>320.70000000000005</v>
      </c>
      <c r="K46" s="11">
        <f t="shared" si="0"/>
        <v>888.606</v>
      </c>
      <c r="L46" s="9"/>
    </row>
    <row r="47" spans="1:12" ht="39" customHeight="1">
      <c r="A47" s="5" t="s">
        <v>41</v>
      </c>
      <c r="B47" s="6" t="s">
        <v>42</v>
      </c>
      <c r="C47" s="7">
        <v>43476.76</v>
      </c>
      <c r="D47" s="7">
        <v>38308.65</v>
      </c>
      <c r="E47" s="7">
        <v>4885</v>
      </c>
      <c r="F47" s="7">
        <v>31351.854</v>
      </c>
      <c r="G47" s="7">
        <v>2611.189</v>
      </c>
      <c r="H47" s="8">
        <v>6956.796</v>
      </c>
      <c r="I47" s="8">
        <v>12124.906</v>
      </c>
      <c r="J47" s="9"/>
      <c r="K47" s="11"/>
      <c r="L47" s="9"/>
    </row>
    <row r="48" spans="1:12" ht="12.75">
      <c r="A48" s="5" t="s">
        <v>15</v>
      </c>
      <c r="B48" s="6" t="s">
        <v>16</v>
      </c>
      <c r="C48" s="7">
        <v>43476.76</v>
      </c>
      <c r="D48" s="7">
        <v>38308.65</v>
      </c>
      <c r="E48" s="7">
        <v>4885</v>
      </c>
      <c r="F48" s="7">
        <v>31351.854</v>
      </c>
      <c r="G48" s="7">
        <v>2611.189</v>
      </c>
      <c r="H48" s="8">
        <v>6956.796</v>
      </c>
      <c r="I48" s="8">
        <v>12124.906</v>
      </c>
      <c r="J48" s="9"/>
      <c r="K48" s="11">
        <f>K49+K50</f>
        <v>9806.905</v>
      </c>
      <c r="L48" s="9"/>
    </row>
    <row r="49" spans="1:12" ht="11.25" customHeight="1">
      <c r="A49" s="5" t="s">
        <v>11</v>
      </c>
      <c r="B49" s="6" t="s">
        <v>12</v>
      </c>
      <c r="C49" s="7">
        <v>32162.12</v>
      </c>
      <c r="D49" s="7">
        <v>28310</v>
      </c>
      <c r="E49" s="7">
        <v>3610</v>
      </c>
      <c r="F49" s="7">
        <v>23183.591</v>
      </c>
      <c r="G49" s="7">
        <v>1933.484</v>
      </c>
      <c r="H49" s="8">
        <v>5126.409</v>
      </c>
      <c r="I49" s="8">
        <v>8978.529</v>
      </c>
      <c r="J49" s="9">
        <f>275.6+1429.9</f>
        <v>1705.5</v>
      </c>
      <c r="K49" s="11">
        <f t="shared" si="0"/>
        <v>7273.029</v>
      </c>
      <c r="L49" s="9"/>
    </row>
    <row r="50" spans="1:12" ht="11.25" customHeight="1">
      <c r="A50" s="5" t="s">
        <v>13</v>
      </c>
      <c r="B50" s="6" t="s">
        <v>14</v>
      </c>
      <c r="C50" s="7">
        <v>11314.64</v>
      </c>
      <c r="D50" s="7">
        <v>9998.65</v>
      </c>
      <c r="E50" s="7">
        <v>1275</v>
      </c>
      <c r="F50" s="7">
        <v>8168.264</v>
      </c>
      <c r="G50" s="7">
        <v>677.705</v>
      </c>
      <c r="H50" s="8">
        <v>1830.386</v>
      </c>
      <c r="I50" s="8">
        <v>3146.376</v>
      </c>
      <c r="J50" s="9">
        <f>109.6+502.9</f>
        <v>612.5</v>
      </c>
      <c r="K50" s="11">
        <f t="shared" si="0"/>
        <v>2533.876</v>
      </c>
      <c r="L50" s="9"/>
    </row>
    <row r="51" spans="1:12" ht="29.25" customHeight="1">
      <c r="A51" s="5" t="s">
        <v>43</v>
      </c>
      <c r="B51" s="6" t="s">
        <v>44</v>
      </c>
      <c r="C51" s="7">
        <v>4169.96</v>
      </c>
      <c r="D51" s="7">
        <v>3223.46</v>
      </c>
      <c r="E51" s="7">
        <v>477.05</v>
      </c>
      <c r="F51" s="7">
        <v>2503.814</v>
      </c>
      <c r="G51" s="7">
        <v>144.671</v>
      </c>
      <c r="H51" s="8">
        <v>719.646</v>
      </c>
      <c r="I51" s="8">
        <v>1666.146</v>
      </c>
      <c r="J51" s="9"/>
      <c r="K51" s="11"/>
      <c r="L51" s="9"/>
    </row>
    <row r="52" spans="1:12" ht="11.25" customHeight="1">
      <c r="A52" s="5" t="s">
        <v>15</v>
      </c>
      <c r="B52" s="6" t="s">
        <v>16</v>
      </c>
      <c r="C52" s="7">
        <v>4169.96</v>
      </c>
      <c r="D52" s="7">
        <v>3223.46</v>
      </c>
      <c r="E52" s="7">
        <v>477.05</v>
      </c>
      <c r="F52" s="7">
        <v>2503.814</v>
      </c>
      <c r="G52" s="7">
        <v>144.671</v>
      </c>
      <c r="H52" s="8">
        <v>719.646</v>
      </c>
      <c r="I52" s="8">
        <v>1666.146</v>
      </c>
      <c r="J52" s="9"/>
      <c r="K52" s="11">
        <f>K53+K54</f>
        <v>1381.646</v>
      </c>
      <c r="L52" s="9"/>
    </row>
    <row r="53" spans="1:12" ht="11.25" customHeight="1">
      <c r="A53" s="5" t="s">
        <v>11</v>
      </c>
      <c r="B53" s="6" t="s">
        <v>12</v>
      </c>
      <c r="C53" s="7">
        <v>3059.4</v>
      </c>
      <c r="D53" s="7">
        <v>2365</v>
      </c>
      <c r="E53" s="7">
        <v>350</v>
      </c>
      <c r="F53" s="7">
        <v>1865.334</v>
      </c>
      <c r="G53" s="7">
        <v>110.818</v>
      </c>
      <c r="H53" s="8">
        <v>499.666</v>
      </c>
      <c r="I53" s="8">
        <v>1194.066</v>
      </c>
      <c r="J53" s="9">
        <f>88.3+124.2</f>
        <v>212.5</v>
      </c>
      <c r="K53" s="11">
        <f t="shared" si="0"/>
        <v>981.566</v>
      </c>
      <c r="L53" s="9"/>
    </row>
    <row r="54" spans="1:12" ht="11.25" customHeight="1">
      <c r="A54" s="5" t="s">
        <v>13</v>
      </c>
      <c r="B54" s="6" t="s">
        <v>14</v>
      </c>
      <c r="C54" s="7">
        <v>1110.56</v>
      </c>
      <c r="D54" s="7">
        <v>858.46</v>
      </c>
      <c r="E54" s="7">
        <v>127.05</v>
      </c>
      <c r="F54" s="7">
        <v>638.48</v>
      </c>
      <c r="G54" s="7">
        <v>33.853</v>
      </c>
      <c r="H54" s="8">
        <v>219.98</v>
      </c>
      <c r="I54" s="8">
        <v>472.08</v>
      </c>
      <c r="J54" s="9">
        <f>30.9+41.1</f>
        <v>72</v>
      </c>
      <c r="K54" s="11">
        <f t="shared" si="0"/>
        <v>400.08</v>
      </c>
      <c r="L54" s="9"/>
    </row>
    <row r="55" spans="1:12" ht="19.5" customHeight="1">
      <c r="A55" s="5" t="s">
        <v>45</v>
      </c>
      <c r="B55" s="6" t="s">
        <v>46</v>
      </c>
      <c r="C55" s="7">
        <v>435.43</v>
      </c>
      <c r="D55" s="7">
        <v>389.36</v>
      </c>
      <c r="E55" s="7">
        <v>51.8</v>
      </c>
      <c r="F55" s="7">
        <v>318.893</v>
      </c>
      <c r="G55" s="7">
        <v>17.747</v>
      </c>
      <c r="H55" s="8">
        <v>70.467</v>
      </c>
      <c r="I55" s="8">
        <v>116.537</v>
      </c>
      <c r="J55" s="9"/>
      <c r="K55" s="11"/>
      <c r="L55" s="9"/>
    </row>
    <row r="56" spans="1:12" ht="11.25" customHeight="1">
      <c r="A56" s="5" t="s">
        <v>15</v>
      </c>
      <c r="B56" s="6" t="s">
        <v>16</v>
      </c>
      <c r="C56" s="7">
        <v>435.43</v>
      </c>
      <c r="D56" s="7">
        <v>389.36</v>
      </c>
      <c r="E56" s="7">
        <v>51.8</v>
      </c>
      <c r="F56" s="7">
        <v>318.893</v>
      </c>
      <c r="G56" s="7">
        <v>17.747</v>
      </c>
      <c r="H56" s="8">
        <v>70.467</v>
      </c>
      <c r="I56" s="8">
        <v>116.537</v>
      </c>
      <c r="J56" s="9"/>
      <c r="K56" s="11">
        <f>K57+K58</f>
        <v>72.037</v>
      </c>
      <c r="L56" s="9"/>
    </row>
    <row r="57" spans="1:12" ht="11.25" customHeight="1">
      <c r="A57" s="5" t="s">
        <v>11</v>
      </c>
      <c r="B57" s="6" t="s">
        <v>12</v>
      </c>
      <c r="C57" s="7">
        <v>319.46</v>
      </c>
      <c r="D57" s="7">
        <v>285.5</v>
      </c>
      <c r="E57" s="7">
        <v>38</v>
      </c>
      <c r="F57" s="7">
        <v>232.057</v>
      </c>
      <c r="G57" s="7">
        <v>12.968</v>
      </c>
      <c r="H57" s="8">
        <v>53.443</v>
      </c>
      <c r="I57" s="8">
        <v>87.403</v>
      </c>
      <c r="J57" s="9">
        <f>14.4+18.2</f>
        <v>32.6</v>
      </c>
      <c r="K57" s="11">
        <f t="shared" si="0"/>
        <v>54.803000000000004</v>
      </c>
      <c r="L57" s="9"/>
    </row>
    <row r="58" spans="1:12" ht="11.25" customHeight="1">
      <c r="A58" s="5" t="s">
        <v>13</v>
      </c>
      <c r="B58" s="6" t="s">
        <v>14</v>
      </c>
      <c r="C58" s="7">
        <v>115.97</v>
      </c>
      <c r="D58" s="7">
        <v>103.86</v>
      </c>
      <c r="E58" s="7">
        <v>13.8</v>
      </c>
      <c r="F58" s="7">
        <v>86.836</v>
      </c>
      <c r="G58" s="7">
        <v>4.779</v>
      </c>
      <c r="H58" s="8">
        <v>17.024</v>
      </c>
      <c r="I58" s="8">
        <v>29.134</v>
      </c>
      <c r="J58" s="9">
        <f>5.1+6.8</f>
        <v>11.899999999999999</v>
      </c>
      <c r="K58" s="11">
        <f t="shared" si="0"/>
        <v>17.234</v>
      </c>
      <c r="L58" s="9"/>
    </row>
    <row r="59" spans="1:12" ht="29.25" customHeight="1">
      <c r="A59" s="5" t="s">
        <v>47</v>
      </c>
      <c r="B59" s="6" t="s">
        <v>48</v>
      </c>
      <c r="C59" s="7">
        <v>1175.44</v>
      </c>
      <c r="D59" s="7">
        <v>965.6</v>
      </c>
      <c r="E59" s="7">
        <v>103.6</v>
      </c>
      <c r="F59" s="7">
        <v>709.637</v>
      </c>
      <c r="G59" s="7">
        <v>59.663</v>
      </c>
      <c r="H59" s="8">
        <v>255.963</v>
      </c>
      <c r="I59" s="8">
        <v>465.803</v>
      </c>
      <c r="J59" s="9"/>
      <c r="K59" s="11"/>
      <c r="L59" s="9"/>
    </row>
    <row r="60" spans="1:12" ht="11.25" customHeight="1">
      <c r="A60" s="5" t="s">
        <v>15</v>
      </c>
      <c r="B60" s="6" t="s">
        <v>16</v>
      </c>
      <c r="C60" s="7">
        <v>1175.44</v>
      </c>
      <c r="D60" s="7">
        <v>965.6</v>
      </c>
      <c r="E60" s="7">
        <v>103.6</v>
      </c>
      <c r="F60" s="7">
        <v>709.637</v>
      </c>
      <c r="G60" s="7">
        <v>59.663</v>
      </c>
      <c r="H60" s="8">
        <v>255.963</v>
      </c>
      <c r="I60" s="8">
        <v>465.803</v>
      </c>
      <c r="J60" s="9"/>
      <c r="K60" s="11"/>
      <c r="L60" s="9"/>
    </row>
    <row r="61" spans="1:12" ht="11.25" customHeight="1">
      <c r="A61" s="5" t="s">
        <v>11</v>
      </c>
      <c r="B61" s="6" t="s">
        <v>12</v>
      </c>
      <c r="C61" s="7">
        <v>862.95</v>
      </c>
      <c r="D61" s="7">
        <v>709.12</v>
      </c>
      <c r="E61" s="7">
        <v>76.6</v>
      </c>
      <c r="F61" s="7">
        <v>523.916</v>
      </c>
      <c r="G61" s="7">
        <v>41.583</v>
      </c>
      <c r="H61" s="8">
        <v>185.204</v>
      </c>
      <c r="I61" s="8">
        <v>339.034</v>
      </c>
      <c r="J61" s="9">
        <f>26.4+32.6</f>
        <v>59</v>
      </c>
      <c r="K61" s="11">
        <f t="shared" si="0"/>
        <v>280.034</v>
      </c>
      <c r="L61" s="9"/>
    </row>
    <row r="62" spans="1:12" ht="11.25" customHeight="1">
      <c r="A62" s="5" t="s">
        <v>13</v>
      </c>
      <c r="B62" s="6" t="s">
        <v>14</v>
      </c>
      <c r="C62" s="7">
        <v>312.49</v>
      </c>
      <c r="D62" s="7">
        <v>256.48</v>
      </c>
      <c r="E62" s="7">
        <v>27</v>
      </c>
      <c r="F62" s="7">
        <v>185.721</v>
      </c>
      <c r="G62" s="7">
        <v>18.08</v>
      </c>
      <c r="H62" s="8">
        <v>70.759</v>
      </c>
      <c r="I62" s="8">
        <v>126.769</v>
      </c>
      <c r="J62" s="9">
        <f>9.3+10.4</f>
        <v>19.700000000000003</v>
      </c>
      <c r="K62" s="11">
        <f t="shared" si="0"/>
        <v>107.069</v>
      </c>
      <c r="L62" s="9"/>
    </row>
    <row r="63" spans="1:12" ht="19.5" customHeight="1">
      <c r="A63" s="5" t="s">
        <v>49</v>
      </c>
      <c r="B63" s="6" t="s">
        <v>50</v>
      </c>
      <c r="C63" s="7">
        <v>430.93</v>
      </c>
      <c r="D63" s="7">
        <v>367.31</v>
      </c>
      <c r="E63" s="7">
        <v>40.9</v>
      </c>
      <c r="F63" s="7">
        <v>284.064</v>
      </c>
      <c r="G63" s="7">
        <v>17.078</v>
      </c>
      <c r="H63" s="8">
        <v>83.246</v>
      </c>
      <c r="I63" s="8">
        <v>146.866</v>
      </c>
      <c r="J63" s="9"/>
      <c r="K63" s="11"/>
      <c r="L63" s="9"/>
    </row>
    <row r="64" spans="1:12" ht="11.25" customHeight="1">
      <c r="A64" s="5" t="s">
        <v>15</v>
      </c>
      <c r="B64" s="6" t="s">
        <v>16</v>
      </c>
      <c r="C64" s="7">
        <v>430.93</v>
      </c>
      <c r="D64" s="7">
        <v>367.31</v>
      </c>
      <c r="E64" s="7">
        <v>40.9</v>
      </c>
      <c r="F64" s="7">
        <v>284.064</v>
      </c>
      <c r="G64" s="7">
        <v>17.078</v>
      </c>
      <c r="H64" s="8">
        <v>83.246</v>
      </c>
      <c r="I64" s="8">
        <v>146.866</v>
      </c>
      <c r="J64" s="9"/>
      <c r="K64" s="11">
        <f t="shared" si="0"/>
        <v>146.866</v>
      </c>
      <c r="L64" s="9"/>
    </row>
    <row r="65" spans="1:12" ht="11.25" customHeight="1">
      <c r="A65" s="5" t="s">
        <v>11</v>
      </c>
      <c r="B65" s="6" t="s">
        <v>12</v>
      </c>
      <c r="C65" s="7">
        <v>316.16</v>
      </c>
      <c r="D65" s="7">
        <v>269.43</v>
      </c>
      <c r="E65" s="7">
        <v>30</v>
      </c>
      <c r="F65" s="7">
        <v>207.999</v>
      </c>
      <c r="G65" s="7">
        <v>12.454</v>
      </c>
      <c r="H65" s="8">
        <v>61.431</v>
      </c>
      <c r="I65" s="8">
        <v>108.161</v>
      </c>
      <c r="J65" s="9">
        <f>13.4+10.5</f>
        <v>23.9</v>
      </c>
      <c r="K65" s="11">
        <f t="shared" si="0"/>
        <v>84.261</v>
      </c>
      <c r="L65" s="9"/>
    </row>
    <row r="66" spans="1:12" ht="11.25" customHeight="1">
      <c r="A66" s="5" t="s">
        <v>13</v>
      </c>
      <c r="B66" s="6" t="s">
        <v>14</v>
      </c>
      <c r="C66" s="7">
        <v>114.77</v>
      </c>
      <c r="D66" s="7">
        <v>97.88</v>
      </c>
      <c r="E66" s="7">
        <v>10.9</v>
      </c>
      <c r="F66" s="7">
        <v>76.065</v>
      </c>
      <c r="G66" s="7">
        <v>4.624</v>
      </c>
      <c r="H66" s="8">
        <v>21.815</v>
      </c>
      <c r="I66" s="8">
        <v>38.705</v>
      </c>
      <c r="J66" s="9">
        <f>3.7+5</f>
        <v>8.7</v>
      </c>
      <c r="K66" s="11">
        <f t="shared" si="0"/>
        <v>30.005</v>
      </c>
      <c r="L66" s="9"/>
    </row>
    <row r="67" spans="1:12" ht="11.25" customHeight="1">
      <c r="A67" s="5" t="s">
        <v>51</v>
      </c>
      <c r="B67" s="6" t="s">
        <v>52</v>
      </c>
      <c r="C67" s="7">
        <v>33120.341</v>
      </c>
      <c r="D67" s="7">
        <v>33120.341</v>
      </c>
      <c r="E67" s="7">
        <v>0</v>
      </c>
      <c r="F67" s="7">
        <v>29985.856</v>
      </c>
      <c r="G67" s="7">
        <v>3474.879</v>
      </c>
      <c r="H67" s="8">
        <v>3134.485</v>
      </c>
      <c r="I67" s="8">
        <v>3134.485</v>
      </c>
      <c r="J67" s="9"/>
      <c r="K67" s="11"/>
      <c r="L67" s="9"/>
    </row>
    <row r="68" spans="1:12" ht="19.5" customHeight="1">
      <c r="A68" s="5" t="s">
        <v>53</v>
      </c>
      <c r="B68" s="6" t="s">
        <v>54</v>
      </c>
      <c r="C68" s="7">
        <v>24288.341</v>
      </c>
      <c r="D68" s="7">
        <v>24288.341</v>
      </c>
      <c r="E68" s="7">
        <v>0</v>
      </c>
      <c r="F68" s="7">
        <v>21584.847</v>
      </c>
      <c r="G68" s="7">
        <v>2725.127</v>
      </c>
      <c r="H68" s="8">
        <v>2703.494</v>
      </c>
      <c r="I68" s="8">
        <v>2703.494</v>
      </c>
      <c r="J68" s="9"/>
      <c r="K68" s="11">
        <f t="shared" si="0"/>
        <v>2703.494</v>
      </c>
      <c r="L68" s="9"/>
    </row>
    <row r="69" spans="1:12" ht="11.25" customHeight="1">
      <c r="A69" s="5" t="s">
        <v>11</v>
      </c>
      <c r="B69" s="6" t="s">
        <v>12</v>
      </c>
      <c r="C69" s="7">
        <v>18159.577</v>
      </c>
      <c r="D69" s="7">
        <v>18159.577</v>
      </c>
      <c r="E69" s="7">
        <v>0</v>
      </c>
      <c r="F69" s="7">
        <v>16187.599</v>
      </c>
      <c r="G69" s="7">
        <v>2039.631</v>
      </c>
      <c r="H69" s="8">
        <v>1971.978</v>
      </c>
      <c r="I69" s="8">
        <v>1971.978</v>
      </c>
      <c r="J69" s="9">
        <v>2010.3</v>
      </c>
      <c r="K69" s="11">
        <f t="shared" si="0"/>
        <v>-38.32199999999989</v>
      </c>
      <c r="L69" s="9">
        <v>-38.3</v>
      </c>
    </row>
    <row r="70" spans="1:12" ht="11.25" customHeight="1">
      <c r="A70" s="5" t="s">
        <v>13</v>
      </c>
      <c r="B70" s="6" t="s">
        <v>14</v>
      </c>
      <c r="C70" s="7">
        <v>6128.764</v>
      </c>
      <c r="D70" s="7">
        <v>6128.764</v>
      </c>
      <c r="E70" s="7">
        <v>0</v>
      </c>
      <c r="F70" s="7">
        <v>5397.248</v>
      </c>
      <c r="G70" s="7">
        <v>685.496</v>
      </c>
      <c r="H70" s="8">
        <v>731.516</v>
      </c>
      <c r="I70" s="8">
        <v>731.516</v>
      </c>
      <c r="J70" s="9">
        <v>677.4</v>
      </c>
      <c r="K70" s="11">
        <f aca="true" t="shared" si="1" ref="K70:K133">I70-J70</f>
        <v>54.115999999999985</v>
      </c>
      <c r="L70" s="9"/>
    </row>
    <row r="71" spans="1:12" ht="19.5" customHeight="1">
      <c r="A71" s="5" t="s">
        <v>55</v>
      </c>
      <c r="B71" s="6" t="s">
        <v>56</v>
      </c>
      <c r="C71" s="7">
        <v>8832</v>
      </c>
      <c r="D71" s="7">
        <v>8832</v>
      </c>
      <c r="E71" s="7">
        <v>0</v>
      </c>
      <c r="F71" s="7">
        <v>8401.009</v>
      </c>
      <c r="G71" s="7">
        <v>749.752</v>
      </c>
      <c r="H71" s="8">
        <v>430.991</v>
      </c>
      <c r="I71" s="8">
        <v>430.991</v>
      </c>
      <c r="J71" s="9"/>
      <c r="K71" s="11">
        <f t="shared" si="0"/>
        <v>430.991</v>
      </c>
      <c r="L71" s="9"/>
    </row>
    <row r="72" spans="1:12" ht="11.25" customHeight="1">
      <c r="A72" s="5" t="s">
        <v>11</v>
      </c>
      <c r="B72" s="6" t="s">
        <v>12</v>
      </c>
      <c r="C72" s="7">
        <v>6691.61</v>
      </c>
      <c r="D72" s="7">
        <v>6691.61</v>
      </c>
      <c r="E72" s="7">
        <v>0</v>
      </c>
      <c r="F72" s="7">
        <v>6260.619</v>
      </c>
      <c r="G72" s="7">
        <v>457.82</v>
      </c>
      <c r="H72" s="8">
        <v>430.991</v>
      </c>
      <c r="I72" s="8">
        <v>430.991</v>
      </c>
      <c r="J72" s="9">
        <f>697.4+431</f>
        <v>1128.4</v>
      </c>
      <c r="K72" s="11">
        <f t="shared" si="1"/>
        <v>-697.4090000000001</v>
      </c>
      <c r="L72" s="9">
        <v>-697.5</v>
      </c>
    </row>
    <row r="73" spans="1:12" ht="11.25" customHeight="1">
      <c r="A73" s="5" t="s">
        <v>13</v>
      </c>
      <c r="B73" s="6" t="s">
        <v>14</v>
      </c>
      <c r="C73" s="7">
        <v>2140.39</v>
      </c>
      <c r="D73" s="7">
        <v>2140.39</v>
      </c>
      <c r="E73" s="7">
        <v>0</v>
      </c>
      <c r="F73" s="7">
        <v>2140.39</v>
      </c>
      <c r="G73" s="7">
        <v>291.932</v>
      </c>
      <c r="H73" s="8">
        <v>0</v>
      </c>
      <c r="I73" s="8">
        <v>0</v>
      </c>
      <c r="J73" s="9">
        <v>225.3</v>
      </c>
      <c r="K73" s="11">
        <f t="shared" si="1"/>
        <v>-225.3</v>
      </c>
      <c r="L73" s="9">
        <v>-225.3</v>
      </c>
    </row>
    <row r="74" spans="1:12" ht="19.5" customHeight="1">
      <c r="A74" s="5" t="s">
        <v>57</v>
      </c>
      <c r="B74" s="6" t="s">
        <v>58</v>
      </c>
      <c r="C74" s="7">
        <v>5400</v>
      </c>
      <c r="D74" s="7">
        <v>5400</v>
      </c>
      <c r="E74" s="7">
        <v>0</v>
      </c>
      <c r="F74" s="7">
        <v>4812.096</v>
      </c>
      <c r="G74" s="7">
        <v>645.023</v>
      </c>
      <c r="H74" s="8">
        <v>587.904</v>
      </c>
      <c r="I74" s="8">
        <v>587.904</v>
      </c>
      <c r="J74" s="9"/>
      <c r="K74" s="11"/>
      <c r="L74" s="9"/>
    </row>
    <row r="75" spans="1:12" ht="19.5" customHeight="1">
      <c r="A75" s="5" t="s">
        <v>53</v>
      </c>
      <c r="B75" s="6" t="s">
        <v>54</v>
      </c>
      <c r="C75" s="7">
        <v>5400</v>
      </c>
      <c r="D75" s="7">
        <v>5400</v>
      </c>
      <c r="E75" s="7">
        <v>0</v>
      </c>
      <c r="F75" s="7">
        <v>4812.096</v>
      </c>
      <c r="G75" s="7">
        <v>645.023</v>
      </c>
      <c r="H75" s="8">
        <v>587.904</v>
      </c>
      <c r="I75" s="8">
        <v>587.904</v>
      </c>
      <c r="J75" s="9"/>
      <c r="K75" s="11">
        <f>I75-J75</f>
        <v>587.904</v>
      </c>
      <c r="L75" s="9"/>
    </row>
    <row r="76" spans="1:12" ht="11.25" customHeight="1">
      <c r="A76" s="5" t="s">
        <v>11</v>
      </c>
      <c r="B76" s="6" t="s">
        <v>12</v>
      </c>
      <c r="C76" s="7">
        <v>4010</v>
      </c>
      <c r="D76" s="7">
        <v>4010</v>
      </c>
      <c r="E76" s="7">
        <v>0</v>
      </c>
      <c r="F76" s="7">
        <v>3569.666</v>
      </c>
      <c r="G76" s="7">
        <v>476.9</v>
      </c>
      <c r="H76" s="8">
        <v>440.334</v>
      </c>
      <c r="I76" s="8">
        <v>440.334</v>
      </c>
      <c r="J76" s="9">
        <v>423.6</v>
      </c>
      <c r="K76" s="11">
        <f t="shared" si="1"/>
        <v>16.73399999999998</v>
      </c>
      <c r="L76" s="9"/>
    </row>
    <row r="77" spans="1:12" ht="11.25" customHeight="1">
      <c r="A77" s="5" t="s">
        <v>13</v>
      </c>
      <c r="B77" s="6" t="s">
        <v>14</v>
      </c>
      <c r="C77" s="7">
        <v>1390</v>
      </c>
      <c r="D77" s="7">
        <v>1390</v>
      </c>
      <c r="E77" s="7">
        <v>0</v>
      </c>
      <c r="F77" s="7">
        <v>1242.43</v>
      </c>
      <c r="G77" s="7">
        <v>168.122</v>
      </c>
      <c r="H77" s="8">
        <v>147.57</v>
      </c>
      <c r="I77" s="8">
        <v>147.57</v>
      </c>
      <c r="J77" s="9">
        <v>145.1</v>
      </c>
      <c r="K77" s="11">
        <f t="shared" si="1"/>
        <v>2.469999999999999</v>
      </c>
      <c r="L77" s="9"/>
    </row>
    <row r="78" spans="1:12" ht="39" customHeight="1">
      <c r="A78" s="5" t="s">
        <v>59</v>
      </c>
      <c r="B78" s="6" t="s">
        <v>60</v>
      </c>
      <c r="C78" s="7">
        <v>3832.7</v>
      </c>
      <c r="D78" s="7">
        <v>3832.7</v>
      </c>
      <c r="E78" s="7">
        <v>0</v>
      </c>
      <c r="F78" s="7">
        <v>3461.114</v>
      </c>
      <c r="G78" s="7">
        <v>256.037</v>
      </c>
      <c r="H78" s="8">
        <v>371.586</v>
      </c>
      <c r="I78" s="8">
        <v>371.586</v>
      </c>
      <c r="J78" s="9"/>
      <c r="K78" s="11"/>
      <c r="L78" s="9"/>
    </row>
    <row r="79" spans="1:12" ht="19.5" customHeight="1">
      <c r="A79" s="5" t="s">
        <v>53</v>
      </c>
      <c r="B79" s="6" t="s">
        <v>54</v>
      </c>
      <c r="C79" s="7">
        <v>3832.7</v>
      </c>
      <c r="D79" s="7">
        <v>3832.7</v>
      </c>
      <c r="E79" s="7">
        <v>0</v>
      </c>
      <c r="F79" s="7">
        <v>3461.114</v>
      </c>
      <c r="G79" s="7">
        <v>256.037</v>
      </c>
      <c r="H79" s="8">
        <v>371.586</v>
      </c>
      <c r="I79" s="8">
        <v>371.586</v>
      </c>
      <c r="J79" s="9"/>
      <c r="K79" s="11">
        <f>I79-J79</f>
        <v>371.586</v>
      </c>
      <c r="L79" s="9"/>
    </row>
    <row r="80" spans="1:12" ht="11.25" customHeight="1">
      <c r="A80" s="5" t="s">
        <v>11</v>
      </c>
      <c r="B80" s="6" t="s">
        <v>12</v>
      </c>
      <c r="C80" s="7">
        <v>2860.7</v>
      </c>
      <c r="D80" s="7">
        <v>2860.7</v>
      </c>
      <c r="E80" s="7">
        <v>0</v>
      </c>
      <c r="F80" s="7">
        <v>2536.796</v>
      </c>
      <c r="G80" s="7">
        <v>142.849</v>
      </c>
      <c r="H80" s="8">
        <v>323.904</v>
      </c>
      <c r="I80" s="8">
        <v>323.904</v>
      </c>
      <c r="J80" s="9">
        <f>321+186.3</f>
        <v>507.3</v>
      </c>
      <c r="K80" s="11">
        <f t="shared" si="1"/>
        <v>-183.39600000000002</v>
      </c>
      <c r="L80" s="9">
        <v>-183.4</v>
      </c>
    </row>
    <row r="81" spans="1:12" ht="19.5" customHeight="1">
      <c r="A81" s="5" t="s">
        <v>13</v>
      </c>
      <c r="B81" s="6" t="s">
        <v>14</v>
      </c>
      <c r="C81" s="7">
        <v>972</v>
      </c>
      <c r="D81" s="7">
        <v>972</v>
      </c>
      <c r="E81" s="7">
        <v>0</v>
      </c>
      <c r="F81" s="7">
        <v>924.318</v>
      </c>
      <c r="G81" s="7">
        <v>113.188</v>
      </c>
      <c r="H81" s="8">
        <v>47.682</v>
      </c>
      <c r="I81" s="8">
        <v>47.682</v>
      </c>
      <c r="J81" s="9">
        <v>116.1</v>
      </c>
      <c r="K81" s="11">
        <f t="shared" si="1"/>
        <v>-68.41799999999999</v>
      </c>
      <c r="L81" s="9">
        <v>-68.5</v>
      </c>
    </row>
    <row r="82" spans="1:12" ht="36">
      <c r="A82" s="5" t="s">
        <v>61</v>
      </c>
      <c r="B82" s="6" t="s">
        <v>62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8">
        <v>0</v>
      </c>
      <c r="I82" s="8">
        <v>0</v>
      </c>
      <c r="J82" s="9"/>
      <c r="K82" s="11">
        <f t="shared" si="1"/>
        <v>0</v>
      </c>
      <c r="L82" s="9"/>
    </row>
    <row r="83" spans="1:12" ht="11.25" customHeight="1">
      <c r="A83" s="5" t="s">
        <v>11</v>
      </c>
      <c r="B83" s="6" t="s">
        <v>12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8">
        <v>0</v>
      </c>
      <c r="I83" s="8">
        <v>205.5</v>
      </c>
      <c r="J83" s="9">
        <v>509.6</v>
      </c>
      <c r="K83" s="11">
        <f t="shared" si="1"/>
        <v>-304.1</v>
      </c>
      <c r="L83" s="9">
        <v>-304.1</v>
      </c>
    </row>
    <row r="84" spans="1:12" ht="19.5" customHeight="1">
      <c r="A84" s="5" t="s">
        <v>13</v>
      </c>
      <c r="B84" s="6" t="s">
        <v>14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8">
        <v>0</v>
      </c>
      <c r="I84" s="8">
        <v>103.8</v>
      </c>
      <c r="J84" s="9">
        <v>169.1</v>
      </c>
      <c r="K84" s="11">
        <f t="shared" si="1"/>
        <v>-65.3</v>
      </c>
      <c r="L84" s="9">
        <v>-65.3</v>
      </c>
    </row>
    <row r="85" spans="1:12" ht="19.5" customHeight="1">
      <c r="A85" s="5" t="s">
        <v>63</v>
      </c>
      <c r="B85" s="6" t="s">
        <v>64</v>
      </c>
      <c r="C85" s="7">
        <v>2220</v>
      </c>
      <c r="D85" s="7">
        <v>2220</v>
      </c>
      <c r="E85" s="7">
        <v>168</v>
      </c>
      <c r="F85" s="7">
        <v>2046.849</v>
      </c>
      <c r="G85" s="7">
        <v>153.541</v>
      </c>
      <c r="H85" s="8">
        <v>173.151</v>
      </c>
      <c r="I85" s="8">
        <v>173.151</v>
      </c>
      <c r="J85" s="9"/>
      <c r="K85" s="11"/>
      <c r="L85" s="9"/>
    </row>
    <row r="86" spans="1:12" ht="11.25" customHeight="1">
      <c r="A86" s="5" t="s">
        <v>65</v>
      </c>
      <c r="B86" s="6" t="s">
        <v>66</v>
      </c>
      <c r="C86" s="7">
        <v>2220</v>
      </c>
      <c r="D86" s="7">
        <v>2220</v>
      </c>
      <c r="E86" s="7">
        <v>168</v>
      </c>
      <c r="F86" s="7">
        <v>2046.849</v>
      </c>
      <c r="G86" s="7">
        <v>153.541</v>
      </c>
      <c r="H86" s="8">
        <v>173.151</v>
      </c>
      <c r="I86" s="8">
        <v>173.151</v>
      </c>
      <c r="J86" s="9"/>
      <c r="K86" s="11"/>
      <c r="L86" s="9"/>
    </row>
    <row r="87" spans="1:12" ht="11.25" customHeight="1">
      <c r="A87" s="5" t="s">
        <v>11</v>
      </c>
      <c r="B87" s="6" t="s">
        <v>12</v>
      </c>
      <c r="C87" s="7">
        <v>1640</v>
      </c>
      <c r="D87" s="7">
        <v>1640</v>
      </c>
      <c r="E87" s="7">
        <v>123</v>
      </c>
      <c r="F87" s="7">
        <v>1516.743</v>
      </c>
      <c r="G87" s="7">
        <v>114.374</v>
      </c>
      <c r="H87" s="8">
        <v>123.257</v>
      </c>
      <c r="I87" s="8">
        <v>123.257</v>
      </c>
      <c r="J87" s="9">
        <v>163.9</v>
      </c>
      <c r="K87" s="11">
        <f t="shared" si="1"/>
        <v>-40.643</v>
      </c>
      <c r="L87" s="9">
        <v>-40.7</v>
      </c>
    </row>
    <row r="88" spans="1:12" ht="11.25" customHeight="1">
      <c r="A88" s="5" t="s">
        <v>13</v>
      </c>
      <c r="B88" s="6" t="s">
        <v>14</v>
      </c>
      <c r="C88" s="7">
        <v>580</v>
      </c>
      <c r="D88" s="7">
        <v>580</v>
      </c>
      <c r="E88" s="7">
        <v>45</v>
      </c>
      <c r="F88" s="7">
        <v>530.106</v>
      </c>
      <c r="G88" s="7">
        <v>39.167</v>
      </c>
      <c r="H88" s="8">
        <v>49.894</v>
      </c>
      <c r="I88" s="8">
        <v>49.894</v>
      </c>
      <c r="J88" s="9">
        <v>57.6</v>
      </c>
      <c r="K88" s="11">
        <f t="shared" si="1"/>
        <v>-7.706000000000003</v>
      </c>
      <c r="L88" s="9">
        <v>-7.8</v>
      </c>
    </row>
    <row r="89" spans="1:12" ht="19.5" customHeight="1">
      <c r="A89" s="5" t="s">
        <v>67</v>
      </c>
      <c r="B89" s="6" t="s">
        <v>68</v>
      </c>
      <c r="C89" s="7">
        <v>1448.5</v>
      </c>
      <c r="D89" s="7">
        <v>1448.5</v>
      </c>
      <c r="E89" s="7">
        <v>0</v>
      </c>
      <c r="F89" s="7">
        <v>1366.753</v>
      </c>
      <c r="G89" s="7">
        <v>164.689</v>
      </c>
      <c r="H89" s="8">
        <v>81.747</v>
      </c>
      <c r="I89" s="8">
        <v>81.747</v>
      </c>
      <c r="J89" s="9"/>
      <c r="K89" s="11"/>
      <c r="L89" s="9"/>
    </row>
    <row r="90" spans="1:12" ht="19.5" customHeight="1">
      <c r="A90" s="5" t="s">
        <v>53</v>
      </c>
      <c r="B90" s="6" t="s">
        <v>54</v>
      </c>
      <c r="C90" s="7">
        <v>1448.5</v>
      </c>
      <c r="D90" s="7">
        <v>1448.5</v>
      </c>
      <c r="E90" s="7">
        <v>0</v>
      </c>
      <c r="F90" s="7">
        <v>1366.753</v>
      </c>
      <c r="G90" s="7">
        <v>164.689</v>
      </c>
      <c r="H90" s="8">
        <v>81.747</v>
      </c>
      <c r="I90" s="8">
        <v>81.747</v>
      </c>
      <c r="J90" s="9"/>
      <c r="K90" s="11">
        <f t="shared" si="1"/>
        <v>81.747</v>
      </c>
      <c r="L90" s="9"/>
    </row>
    <row r="91" spans="1:12" ht="19.5" customHeight="1">
      <c r="A91" s="5" t="s">
        <v>11</v>
      </c>
      <c r="B91" s="6" t="s">
        <v>12</v>
      </c>
      <c r="C91" s="7">
        <v>1081.8</v>
      </c>
      <c r="D91" s="7">
        <v>1081.8</v>
      </c>
      <c r="E91" s="7">
        <v>0</v>
      </c>
      <c r="F91" s="7">
        <v>1021.18</v>
      </c>
      <c r="G91" s="7">
        <v>123.924</v>
      </c>
      <c r="H91" s="8">
        <v>60.62</v>
      </c>
      <c r="I91" s="8">
        <v>60.62</v>
      </c>
      <c r="J91" s="9">
        <v>135.9</v>
      </c>
      <c r="K91" s="11">
        <f t="shared" si="1"/>
        <v>-75.28</v>
      </c>
      <c r="L91" s="9">
        <v>-75.3</v>
      </c>
    </row>
    <row r="92" spans="1:12" ht="11.25" customHeight="1">
      <c r="A92" s="5" t="s">
        <v>13</v>
      </c>
      <c r="B92" s="6" t="s">
        <v>14</v>
      </c>
      <c r="C92" s="7">
        <v>366.7</v>
      </c>
      <c r="D92" s="7">
        <v>366.7</v>
      </c>
      <c r="E92" s="7">
        <v>0</v>
      </c>
      <c r="F92" s="7">
        <v>345.573</v>
      </c>
      <c r="G92" s="7">
        <v>40.765</v>
      </c>
      <c r="H92" s="8">
        <v>21.127</v>
      </c>
      <c r="I92" s="8">
        <v>21.127</v>
      </c>
      <c r="J92" s="9">
        <v>47.8</v>
      </c>
      <c r="K92" s="11">
        <f t="shared" si="1"/>
        <v>-26.673</v>
      </c>
      <c r="L92" s="9">
        <v>-26.7</v>
      </c>
    </row>
    <row r="93" spans="1:12" ht="59.25" customHeight="1">
      <c r="A93" s="5" t="s">
        <v>69</v>
      </c>
      <c r="B93" s="6" t="s">
        <v>70</v>
      </c>
      <c r="C93" s="7">
        <v>670</v>
      </c>
      <c r="D93" s="7">
        <v>670</v>
      </c>
      <c r="E93" s="7">
        <v>0</v>
      </c>
      <c r="F93" s="7">
        <v>596.979</v>
      </c>
      <c r="G93" s="7">
        <v>56.068</v>
      </c>
      <c r="H93" s="8">
        <v>73.021</v>
      </c>
      <c r="I93" s="8">
        <v>73.021</v>
      </c>
      <c r="J93" s="9"/>
      <c r="K93" s="11"/>
      <c r="L93" s="9"/>
    </row>
    <row r="94" spans="1:12" ht="19.5" customHeight="1">
      <c r="A94" s="5" t="s">
        <v>53</v>
      </c>
      <c r="B94" s="6" t="s">
        <v>54</v>
      </c>
      <c r="C94" s="7">
        <v>670</v>
      </c>
      <c r="D94" s="7">
        <v>670</v>
      </c>
      <c r="E94" s="7">
        <v>0</v>
      </c>
      <c r="F94" s="7">
        <v>596.979</v>
      </c>
      <c r="G94" s="7">
        <v>56.068</v>
      </c>
      <c r="H94" s="8">
        <v>73.021</v>
      </c>
      <c r="I94" s="8">
        <v>73.021</v>
      </c>
      <c r="J94" s="9"/>
      <c r="K94" s="11">
        <f t="shared" si="1"/>
        <v>73.021</v>
      </c>
      <c r="L94" s="9"/>
    </row>
    <row r="95" spans="1:12" ht="11.25" customHeight="1">
      <c r="A95" s="5" t="s">
        <v>11</v>
      </c>
      <c r="B95" s="6" t="s">
        <v>12</v>
      </c>
      <c r="C95" s="7">
        <v>490</v>
      </c>
      <c r="D95" s="7">
        <v>490</v>
      </c>
      <c r="E95" s="7">
        <v>0</v>
      </c>
      <c r="F95" s="7">
        <v>435.231</v>
      </c>
      <c r="G95" s="7">
        <v>38.859</v>
      </c>
      <c r="H95" s="8">
        <v>54.769</v>
      </c>
      <c r="I95" s="8">
        <v>54.769</v>
      </c>
      <c r="J95" s="9">
        <v>43.4</v>
      </c>
      <c r="K95" s="11">
        <f t="shared" si="1"/>
        <v>11.369</v>
      </c>
      <c r="L95" s="9"/>
    </row>
    <row r="96" spans="1:12" ht="11.25" customHeight="1">
      <c r="A96" s="5" t="s">
        <v>13</v>
      </c>
      <c r="B96" s="6" t="s">
        <v>14</v>
      </c>
      <c r="C96" s="7">
        <v>180</v>
      </c>
      <c r="D96" s="7">
        <v>180</v>
      </c>
      <c r="E96" s="7">
        <v>0</v>
      </c>
      <c r="F96" s="7">
        <v>161.748</v>
      </c>
      <c r="G96" s="7">
        <v>17.209</v>
      </c>
      <c r="H96" s="8">
        <v>18.252</v>
      </c>
      <c r="I96" s="8">
        <v>18.252</v>
      </c>
      <c r="J96" s="9">
        <v>15.8</v>
      </c>
      <c r="K96" s="11">
        <f t="shared" si="1"/>
        <v>2.451999999999998</v>
      </c>
      <c r="L96" s="9"/>
    </row>
    <row r="97" spans="1:12" ht="19.5" customHeight="1">
      <c r="A97" s="5" t="s">
        <v>71</v>
      </c>
      <c r="B97" s="6" t="s">
        <v>72</v>
      </c>
      <c r="C97" s="7">
        <v>502</v>
      </c>
      <c r="D97" s="7">
        <v>424.135</v>
      </c>
      <c r="E97" s="7">
        <v>27.737</v>
      </c>
      <c r="F97" s="7">
        <v>379.367</v>
      </c>
      <c r="G97" s="7">
        <v>25.725</v>
      </c>
      <c r="H97" s="8">
        <v>44.768</v>
      </c>
      <c r="I97" s="8">
        <v>122.633</v>
      </c>
      <c r="J97" s="9"/>
      <c r="K97" s="11"/>
      <c r="L97" s="9"/>
    </row>
    <row r="98" spans="1:12" ht="19.5" customHeight="1">
      <c r="A98" s="5" t="s">
        <v>17</v>
      </c>
      <c r="B98" s="6" t="s">
        <v>18</v>
      </c>
      <c r="C98" s="7">
        <v>502</v>
      </c>
      <c r="D98" s="7">
        <v>424.135</v>
      </c>
      <c r="E98" s="7">
        <v>27.737</v>
      </c>
      <c r="F98" s="7">
        <v>379.367</v>
      </c>
      <c r="G98" s="7">
        <v>25.725</v>
      </c>
      <c r="H98" s="8">
        <v>44.768</v>
      </c>
      <c r="I98" s="8">
        <v>122.633</v>
      </c>
      <c r="J98" s="9"/>
      <c r="K98" s="11">
        <f t="shared" si="1"/>
        <v>122.633</v>
      </c>
      <c r="L98" s="9"/>
    </row>
    <row r="99" spans="1:12" ht="11.25" customHeight="1">
      <c r="A99" s="5" t="s">
        <v>11</v>
      </c>
      <c r="B99" s="6" t="s">
        <v>12</v>
      </c>
      <c r="C99" s="7">
        <v>369.7</v>
      </c>
      <c r="D99" s="7">
        <v>309.335</v>
      </c>
      <c r="E99" s="7">
        <v>20.355</v>
      </c>
      <c r="F99" s="7">
        <v>278.758</v>
      </c>
      <c r="G99" s="7">
        <v>19.307</v>
      </c>
      <c r="H99" s="8">
        <v>30.577</v>
      </c>
      <c r="I99" s="8">
        <v>90.942</v>
      </c>
      <c r="J99" s="9">
        <v>25.2</v>
      </c>
      <c r="K99" s="11">
        <f t="shared" si="1"/>
        <v>65.74199999999999</v>
      </c>
      <c r="L99" s="9"/>
    </row>
    <row r="100" spans="1:12" ht="11.25" customHeight="1">
      <c r="A100" s="5" t="s">
        <v>13</v>
      </c>
      <c r="B100" s="6" t="s">
        <v>14</v>
      </c>
      <c r="C100" s="7">
        <v>132.3</v>
      </c>
      <c r="D100" s="7">
        <v>114.8</v>
      </c>
      <c r="E100" s="7">
        <v>7.382</v>
      </c>
      <c r="F100" s="7">
        <v>100.608</v>
      </c>
      <c r="G100" s="7">
        <v>6.418</v>
      </c>
      <c r="H100" s="8">
        <v>14.192</v>
      </c>
      <c r="I100" s="8">
        <v>31.692</v>
      </c>
      <c r="J100" s="9">
        <v>8.3</v>
      </c>
      <c r="K100" s="11">
        <f t="shared" si="1"/>
        <v>23.392</v>
      </c>
      <c r="L100" s="9"/>
    </row>
    <row r="101" spans="1:12" ht="29.25" customHeight="1">
      <c r="A101" s="5" t="s">
        <v>73</v>
      </c>
      <c r="B101" s="6" t="s">
        <v>74</v>
      </c>
      <c r="C101" s="7">
        <v>658</v>
      </c>
      <c r="D101" s="7">
        <v>658</v>
      </c>
      <c r="E101" s="7">
        <v>0</v>
      </c>
      <c r="F101" s="7">
        <v>574.962</v>
      </c>
      <c r="G101" s="7">
        <v>31.334</v>
      </c>
      <c r="H101" s="8">
        <v>83.038</v>
      </c>
      <c r="I101" s="8">
        <v>83.038</v>
      </c>
      <c r="J101" s="9"/>
      <c r="K101" s="11"/>
      <c r="L101" s="9"/>
    </row>
    <row r="102" spans="1:12" ht="19.5" customHeight="1">
      <c r="A102" s="5" t="s">
        <v>19</v>
      </c>
      <c r="B102" s="6" t="s">
        <v>20</v>
      </c>
      <c r="C102" s="7">
        <v>658</v>
      </c>
      <c r="D102" s="7">
        <v>658</v>
      </c>
      <c r="E102" s="7">
        <v>0</v>
      </c>
      <c r="F102" s="7">
        <v>574.962</v>
      </c>
      <c r="G102" s="7">
        <v>31.334</v>
      </c>
      <c r="H102" s="8">
        <v>83.038</v>
      </c>
      <c r="I102" s="8">
        <v>83.038</v>
      </c>
      <c r="J102" s="9"/>
      <c r="K102" s="11">
        <f t="shared" si="1"/>
        <v>83.038</v>
      </c>
      <c r="L102" s="9"/>
    </row>
    <row r="103" spans="1:12" ht="11.25" customHeight="1">
      <c r="A103" s="5" t="s">
        <v>11</v>
      </c>
      <c r="B103" s="6" t="s">
        <v>12</v>
      </c>
      <c r="C103" s="7">
        <v>483.3</v>
      </c>
      <c r="D103" s="7">
        <v>483.3</v>
      </c>
      <c r="E103" s="7">
        <v>0</v>
      </c>
      <c r="F103" s="7">
        <v>428.092</v>
      </c>
      <c r="G103" s="7">
        <v>24.919</v>
      </c>
      <c r="H103" s="8">
        <v>55.208</v>
      </c>
      <c r="I103" s="8">
        <v>55.208</v>
      </c>
      <c r="J103" s="9">
        <v>42.8</v>
      </c>
      <c r="K103" s="11">
        <f t="shared" si="1"/>
        <v>12.408000000000001</v>
      </c>
      <c r="L103" s="9"/>
    </row>
    <row r="104" spans="1:12" ht="11.25" customHeight="1">
      <c r="A104" s="5" t="s">
        <v>13</v>
      </c>
      <c r="B104" s="6" t="s">
        <v>14</v>
      </c>
      <c r="C104" s="7">
        <v>174.7</v>
      </c>
      <c r="D104" s="7">
        <v>174.7</v>
      </c>
      <c r="E104" s="7">
        <v>0</v>
      </c>
      <c r="F104" s="7">
        <v>146.87</v>
      </c>
      <c r="G104" s="7">
        <v>6.415</v>
      </c>
      <c r="H104" s="8">
        <v>27.83</v>
      </c>
      <c r="I104" s="8">
        <v>27.83</v>
      </c>
      <c r="J104" s="9">
        <v>14.5</v>
      </c>
      <c r="K104" s="11">
        <f t="shared" si="1"/>
        <v>13.329999999999998</v>
      </c>
      <c r="L104" s="9"/>
    </row>
    <row r="105" spans="1:12" ht="39" customHeight="1">
      <c r="A105" s="5" t="s">
        <v>75</v>
      </c>
      <c r="B105" s="6" t="s">
        <v>76</v>
      </c>
      <c r="C105" s="7">
        <v>251.84</v>
      </c>
      <c r="D105" s="7">
        <v>251.84</v>
      </c>
      <c r="E105" s="7">
        <v>13</v>
      </c>
      <c r="F105" s="7">
        <v>221.213</v>
      </c>
      <c r="G105" s="7">
        <v>8.779</v>
      </c>
      <c r="H105" s="8">
        <v>30.627</v>
      </c>
      <c r="I105" s="8">
        <v>30.627</v>
      </c>
      <c r="J105" s="9"/>
      <c r="K105" s="11"/>
      <c r="L105" s="9"/>
    </row>
    <row r="106" spans="1:12" ht="19.5" customHeight="1">
      <c r="A106" s="5" t="s">
        <v>19</v>
      </c>
      <c r="B106" s="6" t="s">
        <v>20</v>
      </c>
      <c r="C106" s="7">
        <v>251.84</v>
      </c>
      <c r="D106" s="7">
        <v>251.84</v>
      </c>
      <c r="E106" s="7">
        <v>13</v>
      </c>
      <c r="F106" s="7">
        <v>221.213</v>
      </c>
      <c r="G106" s="7">
        <v>8.779</v>
      </c>
      <c r="H106" s="8">
        <v>30.627</v>
      </c>
      <c r="I106" s="8">
        <v>30.627</v>
      </c>
      <c r="J106" s="9"/>
      <c r="K106" s="11">
        <f t="shared" si="1"/>
        <v>30.627</v>
      </c>
      <c r="L106" s="9"/>
    </row>
    <row r="107" spans="1:12" ht="11.25" customHeight="1">
      <c r="A107" s="5" t="s">
        <v>11</v>
      </c>
      <c r="B107" s="6" t="s">
        <v>12</v>
      </c>
      <c r="C107" s="7">
        <v>186.914</v>
      </c>
      <c r="D107" s="7">
        <v>186.914</v>
      </c>
      <c r="E107" s="7">
        <v>10</v>
      </c>
      <c r="F107" s="7">
        <v>163.942</v>
      </c>
      <c r="G107" s="7">
        <v>4.526</v>
      </c>
      <c r="H107" s="8">
        <v>22.972</v>
      </c>
      <c r="I107" s="8">
        <v>22.972</v>
      </c>
      <c r="J107" s="9">
        <v>21.8</v>
      </c>
      <c r="K107" s="11">
        <f t="shared" si="1"/>
        <v>1.1720000000000006</v>
      </c>
      <c r="L107" s="9"/>
    </row>
    <row r="108" spans="1:12" ht="11.25" customHeight="1">
      <c r="A108" s="5" t="s">
        <v>13</v>
      </c>
      <c r="B108" s="6" t="s">
        <v>14</v>
      </c>
      <c r="C108" s="7">
        <v>64.926</v>
      </c>
      <c r="D108" s="7">
        <v>64.926</v>
      </c>
      <c r="E108" s="7">
        <v>3</v>
      </c>
      <c r="F108" s="7">
        <v>57.27</v>
      </c>
      <c r="G108" s="7">
        <v>4.253</v>
      </c>
      <c r="H108" s="8">
        <v>7.656</v>
      </c>
      <c r="I108" s="8">
        <v>7.656</v>
      </c>
      <c r="J108" s="9">
        <v>7.1</v>
      </c>
      <c r="K108" s="11">
        <f t="shared" si="1"/>
        <v>0.556</v>
      </c>
      <c r="L108" s="9"/>
    </row>
    <row r="109" spans="1:12" ht="11.25" customHeight="1">
      <c r="A109" s="5" t="s">
        <v>77</v>
      </c>
      <c r="B109" s="6" t="s">
        <v>78</v>
      </c>
      <c r="C109" s="7">
        <v>951.1</v>
      </c>
      <c r="D109" s="7">
        <v>951.1</v>
      </c>
      <c r="E109" s="7">
        <v>0</v>
      </c>
      <c r="F109" s="7">
        <v>801.004</v>
      </c>
      <c r="G109" s="7">
        <v>40.903</v>
      </c>
      <c r="H109" s="8">
        <v>150.096</v>
      </c>
      <c r="I109" s="8">
        <v>150.096</v>
      </c>
      <c r="J109" s="9"/>
      <c r="K109" s="11"/>
      <c r="L109" s="9"/>
    </row>
    <row r="110" spans="1:12" ht="19.5" customHeight="1">
      <c r="A110" s="5" t="s">
        <v>23</v>
      </c>
      <c r="B110" s="6" t="s">
        <v>24</v>
      </c>
      <c r="C110" s="7">
        <v>951.1</v>
      </c>
      <c r="D110" s="7">
        <v>951.1</v>
      </c>
      <c r="E110" s="7">
        <v>0</v>
      </c>
      <c r="F110" s="7">
        <v>801.004</v>
      </c>
      <c r="G110" s="7">
        <v>40.903</v>
      </c>
      <c r="H110" s="8">
        <v>150.096</v>
      </c>
      <c r="I110" s="8">
        <v>150.096</v>
      </c>
      <c r="J110" s="9"/>
      <c r="K110" s="11">
        <f t="shared" si="1"/>
        <v>150.096</v>
      </c>
      <c r="L110" s="9"/>
    </row>
    <row r="111" spans="1:12" ht="11.25" customHeight="1">
      <c r="A111" s="5" t="s">
        <v>11</v>
      </c>
      <c r="B111" s="6" t="s">
        <v>12</v>
      </c>
      <c r="C111" s="7">
        <v>696.8</v>
      </c>
      <c r="D111" s="7">
        <v>696.8</v>
      </c>
      <c r="E111" s="7">
        <v>0</v>
      </c>
      <c r="F111" s="7">
        <v>588.198</v>
      </c>
      <c r="G111" s="7">
        <v>30.339</v>
      </c>
      <c r="H111" s="8">
        <v>108.602</v>
      </c>
      <c r="I111" s="8">
        <v>108.602</v>
      </c>
      <c r="J111" s="9">
        <f>27.2+39.2</f>
        <v>66.4</v>
      </c>
      <c r="K111" s="11">
        <f t="shared" si="1"/>
        <v>42.202</v>
      </c>
      <c r="L111" s="9"/>
    </row>
    <row r="112" spans="1:12" ht="11.25" customHeight="1">
      <c r="A112" s="5" t="s">
        <v>13</v>
      </c>
      <c r="B112" s="6" t="s">
        <v>14</v>
      </c>
      <c r="C112" s="7">
        <v>254.3</v>
      </c>
      <c r="D112" s="7">
        <v>254.3</v>
      </c>
      <c r="E112" s="7">
        <v>0</v>
      </c>
      <c r="F112" s="7">
        <v>212.806</v>
      </c>
      <c r="G112" s="7">
        <v>10.564</v>
      </c>
      <c r="H112" s="8">
        <v>41.494</v>
      </c>
      <c r="I112" s="8">
        <v>41.494</v>
      </c>
      <c r="J112" s="9">
        <f>7.3+14.2</f>
        <v>21.5</v>
      </c>
      <c r="K112" s="11">
        <f t="shared" si="1"/>
        <v>19.994</v>
      </c>
      <c r="L112" s="9"/>
    </row>
    <row r="113" spans="1:12" ht="11.25" customHeight="1">
      <c r="A113" s="5" t="s">
        <v>79</v>
      </c>
      <c r="B113" s="6" t="s">
        <v>80</v>
      </c>
      <c r="C113" s="7">
        <v>183.1</v>
      </c>
      <c r="D113" s="7">
        <v>183.1</v>
      </c>
      <c r="E113" s="7">
        <v>0</v>
      </c>
      <c r="F113" s="7">
        <v>152.789</v>
      </c>
      <c r="G113" s="7">
        <v>8.75</v>
      </c>
      <c r="H113" s="8">
        <v>30.311</v>
      </c>
      <c r="I113" s="8">
        <v>30.311</v>
      </c>
      <c r="J113" s="9"/>
      <c r="K113" s="11"/>
      <c r="L113" s="9"/>
    </row>
    <row r="114" spans="1:12" ht="19.5" customHeight="1">
      <c r="A114" s="5" t="s">
        <v>23</v>
      </c>
      <c r="B114" s="6" t="s">
        <v>24</v>
      </c>
      <c r="C114" s="7">
        <v>183.1</v>
      </c>
      <c r="D114" s="7">
        <v>183.1</v>
      </c>
      <c r="E114" s="7">
        <v>0</v>
      </c>
      <c r="F114" s="7">
        <v>152.789</v>
      </c>
      <c r="G114" s="7">
        <v>8.75</v>
      </c>
      <c r="H114" s="8">
        <v>30.311</v>
      </c>
      <c r="I114" s="8">
        <v>30.311</v>
      </c>
      <c r="J114" s="9"/>
      <c r="K114" s="11">
        <f t="shared" si="1"/>
        <v>30.311</v>
      </c>
      <c r="L114" s="9"/>
    </row>
    <row r="115" spans="1:12" ht="11.25" customHeight="1">
      <c r="A115" s="5" t="s">
        <v>11</v>
      </c>
      <c r="B115" s="6" t="s">
        <v>12</v>
      </c>
      <c r="C115" s="7">
        <v>133.7</v>
      </c>
      <c r="D115" s="7">
        <v>133.7</v>
      </c>
      <c r="E115" s="7">
        <v>0</v>
      </c>
      <c r="F115" s="7">
        <v>110.404</v>
      </c>
      <c r="G115" s="7">
        <v>6.42</v>
      </c>
      <c r="H115" s="8">
        <v>23.296</v>
      </c>
      <c r="I115" s="8">
        <v>23.296</v>
      </c>
      <c r="J115" s="9">
        <f>6.5+6.2</f>
        <v>12.7</v>
      </c>
      <c r="K115" s="11">
        <f t="shared" si="1"/>
        <v>10.596</v>
      </c>
      <c r="L115" s="9"/>
    </row>
    <row r="116" spans="1:12" ht="19.5" customHeight="1">
      <c r="A116" s="5" t="s">
        <v>13</v>
      </c>
      <c r="B116" s="6" t="s">
        <v>14</v>
      </c>
      <c r="C116" s="7">
        <v>49.4</v>
      </c>
      <c r="D116" s="7">
        <v>49.4</v>
      </c>
      <c r="E116" s="7">
        <v>0</v>
      </c>
      <c r="F116" s="7">
        <v>42.385</v>
      </c>
      <c r="G116" s="7">
        <v>2.33</v>
      </c>
      <c r="H116" s="8">
        <v>7.015</v>
      </c>
      <c r="I116" s="8">
        <v>7.015</v>
      </c>
      <c r="J116" s="9">
        <f>2.4+2.3</f>
        <v>4.699999999999999</v>
      </c>
      <c r="K116" s="11">
        <f t="shared" si="1"/>
        <v>2.3150000000000004</v>
      </c>
      <c r="L116" s="9"/>
    </row>
    <row r="117" spans="1:12" ht="29.25" customHeight="1">
      <c r="A117" s="5" t="s">
        <v>81</v>
      </c>
      <c r="B117" s="6" t="s">
        <v>82</v>
      </c>
      <c r="C117" s="7">
        <v>1471.9</v>
      </c>
      <c r="D117" s="7">
        <v>1471.9</v>
      </c>
      <c r="E117" s="7">
        <v>0</v>
      </c>
      <c r="F117" s="7">
        <v>1303.311</v>
      </c>
      <c r="G117" s="7">
        <v>65.609</v>
      </c>
      <c r="H117" s="8">
        <v>168.589</v>
      </c>
      <c r="I117" s="8">
        <v>168.589</v>
      </c>
      <c r="J117" s="9"/>
      <c r="K117" s="11"/>
      <c r="L117" s="9"/>
    </row>
    <row r="118" spans="1:12" ht="19.5" customHeight="1">
      <c r="A118" s="5" t="s">
        <v>23</v>
      </c>
      <c r="B118" s="6" t="s">
        <v>24</v>
      </c>
      <c r="C118" s="7">
        <v>1471.9</v>
      </c>
      <c r="D118" s="7">
        <v>1471.9</v>
      </c>
      <c r="E118" s="7">
        <v>0</v>
      </c>
      <c r="F118" s="7">
        <v>1303.311</v>
      </c>
      <c r="G118" s="7">
        <v>65.609</v>
      </c>
      <c r="H118" s="8">
        <v>168.589</v>
      </c>
      <c r="I118" s="8">
        <v>168.589</v>
      </c>
      <c r="J118" s="9"/>
      <c r="K118" s="11">
        <f t="shared" si="1"/>
        <v>168.589</v>
      </c>
      <c r="L118" s="9"/>
    </row>
    <row r="119" spans="1:12" ht="11.25" customHeight="1">
      <c r="A119" s="5" t="s">
        <v>11</v>
      </c>
      <c r="B119" s="6" t="s">
        <v>12</v>
      </c>
      <c r="C119" s="7">
        <v>1076.2</v>
      </c>
      <c r="D119" s="7">
        <v>1076.2</v>
      </c>
      <c r="E119" s="7">
        <v>0</v>
      </c>
      <c r="F119" s="7">
        <v>954.237</v>
      </c>
      <c r="G119" s="7">
        <v>48.397</v>
      </c>
      <c r="H119" s="8">
        <v>121.963</v>
      </c>
      <c r="I119" s="8">
        <v>121.963</v>
      </c>
      <c r="J119" s="9">
        <f>48.1+56</f>
        <v>104.1</v>
      </c>
      <c r="K119" s="11">
        <f t="shared" si="1"/>
        <v>17.863</v>
      </c>
      <c r="L119" s="9"/>
    </row>
    <row r="120" spans="1:12" ht="11.25" customHeight="1">
      <c r="A120" s="5" t="s">
        <v>13</v>
      </c>
      <c r="B120" s="6" t="s">
        <v>14</v>
      </c>
      <c r="C120" s="7">
        <v>395.7</v>
      </c>
      <c r="D120" s="7">
        <v>395.7</v>
      </c>
      <c r="E120" s="7">
        <v>0</v>
      </c>
      <c r="F120" s="7">
        <v>349.074</v>
      </c>
      <c r="G120" s="7">
        <v>17.211</v>
      </c>
      <c r="H120" s="8">
        <v>46.626</v>
      </c>
      <c r="I120" s="8">
        <v>46.626</v>
      </c>
      <c r="J120" s="9">
        <f>20.4+17.6</f>
        <v>38</v>
      </c>
      <c r="K120" s="11">
        <f t="shared" si="1"/>
        <v>8.625999999999998</v>
      </c>
      <c r="L120" s="9"/>
    </row>
    <row r="121" spans="1:12" ht="19.5" customHeight="1">
      <c r="A121" s="5" t="s">
        <v>83</v>
      </c>
      <c r="B121" s="6" t="s">
        <v>84</v>
      </c>
      <c r="C121" s="7">
        <v>5110</v>
      </c>
      <c r="D121" s="7">
        <v>5110</v>
      </c>
      <c r="E121" s="7">
        <v>0</v>
      </c>
      <c r="F121" s="7">
        <v>4448.923</v>
      </c>
      <c r="G121" s="7">
        <v>176.611</v>
      </c>
      <c r="H121" s="8">
        <v>661.077</v>
      </c>
      <c r="I121" s="8">
        <v>661.077</v>
      </c>
      <c r="J121" s="9"/>
      <c r="K121" s="11"/>
      <c r="L121" s="9"/>
    </row>
    <row r="122" spans="1:12" ht="19.5" customHeight="1">
      <c r="A122" s="5" t="s">
        <v>23</v>
      </c>
      <c r="B122" s="6" t="s">
        <v>24</v>
      </c>
      <c r="C122" s="7">
        <v>5110</v>
      </c>
      <c r="D122" s="7">
        <v>5110</v>
      </c>
      <c r="E122" s="7">
        <v>0</v>
      </c>
      <c r="F122" s="7">
        <v>4448.923</v>
      </c>
      <c r="G122" s="7">
        <v>176.611</v>
      </c>
      <c r="H122" s="8">
        <v>661.077</v>
      </c>
      <c r="I122" s="8">
        <v>661.077</v>
      </c>
      <c r="J122" s="9"/>
      <c r="K122" s="11">
        <f t="shared" si="1"/>
        <v>661.077</v>
      </c>
      <c r="L122" s="9"/>
    </row>
    <row r="123" spans="1:12" ht="11.25" customHeight="1">
      <c r="A123" s="5" t="s">
        <v>11</v>
      </c>
      <c r="B123" s="6" t="s">
        <v>12</v>
      </c>
      <c r="C123" s="7">
        <v>3785</v>
      </c>
      <c r="D123" s="7">
        <v>3785</v>
      </c>
      <c r="E123" s="7">
        <v>0</v>
      </c>
      <c r="F123" s="7">
        <v>3296.97</v>
      </c>
      <c r="G123" s="7">
        <v>127.99</v>
      </c>
      <c r="H123" s="8">
        <v>488.03</v>
      </c>
      <c r="I123" s="8">
        <v>488.03</v>
      </c>
      <c r="J123" s="9">
        <f>225+198.9</f>
        <v>423.9</v>
      </c>
      <c r="K123" s="11">
        <f t="shared" si="1"/>
        <v>64.13</v>
      </c>
      <c r="L123" s="9"/>
    </row>
    <row r="124" spans="1:12" ht="11.25" customHeight="1">
      <c r="A124" s="5" t="s">
        <v>13</v>
      </c>
      <c r="B124" s="6" t="s">
        <v>14</v>
      </c>
      <c r="C124" s="7">
        <v>1325</v>
      </c>
      <c r="D124" s="7">
        <v>1325</v>
      </c>
      <c r="E124" s="7">
        <v>0</v>
      </c>
      <c r="F124" s="7">
        <v>1151.953</v>
      </c>
      <c r="G124" s="7">
        <v>48.621</v>
      </c>
      <c r="H124" s="8">
        <v>173.047</v>
      </c>
      <c r="I124" s="8">
        <v>173.047</v>
      </c>
      <c r="J124" s="9">
        <f>72.2+76.4</f>
        <v>148.60000000000002</v>
      </c>
      <c r="K124" s="11">
        <f t="shared" si="1"/>
        <v>24.446999999999974</v>
      </c>
      <c r="L124" s="9"/>
    </row>
    <row r="125" spans="1:12" ht="19.5" customHeight="1">
      <c r="A125" s="5" t="s">
        <v>85</v>
      </c>
      <c r="B125" s="6" t="s">
        <v>86</v>
      </c>
      <c r="C125" s="7">
        <v>250</v>
      </c>
      <c r="D125" s="7">
        <v>250</v>
      </c>
      <c r="E125" s="7">
        <v>0</v>
      </c>
      <c r="F125" s="7">
        <v>207.337</v>
      </c>
      <c r="G125" s="7">
        <v>10.13</v>
      </c>
      <c r="H125" s="8">
        <v>42.663</v>
      </c>
      <c r="I125" s="8">
        <v>42.663</v>
      </c>
      <c r="J125" s="9"/>
      <c r="K125" s="11"/>
      <c r="L125" s="9"/>
    </row>
    <row r="126" spans="1:12" ht="19.5" customHeight="1">
      <c r="A126" s="5" t="s">
        <v>23</v>
      </c>
      <c r="B126" s="6" t="s">
        <v>24</v>
      </c>
      <c r="C126" s="7">
        <v>250</v>
      </c>
      <c r="D126" s="7">
        <v>250</v>
      </c>
      <c r="E126" s="7">
        <v>0</v>
      </c>
      <c r="F126" s="7">
        <v>207.337</v>
      </c>
      <c r="G126" s="7">
        <v>10.13</v>
      </c>
      <c r="H126" s="8">
        <v>42.663</v>
      </c>
      <c r="I126" s="8">
        <v>42.663</v>
      </c>
      <c r="J126" s="9"/>
      <c r="K126" s="11">
        <f t="shared" si="1"/>
        <v>42.663</v>
      </c>
      <c r="L126" s="9"/>
    </row>
    <row r="127" spans="1:12" ht="11.25" customHeight="1">
      <c r="A127" s="5" t="s">
        <v>11</v>
      </c>
      <c r="B127" s="6" t="s">
        <v>12</v>
      </c>
      <c r="C127" s="7">
        <v>183</v>
      </c>
      <c r="D127" s="7">
        <v>183</v>
      </c>
      <c r="E127" s="7">
        <v>0</v>
      </c>
      <c r="F127" s="7">
        <v>157.399</v>
      </c>
      <c r="G127" s="7">
        <v>8.333</v>
      </c>
      <c r="H127" s="8">
        <v>25.601</v>
      </c>
      <c r="I127" s="8">
        <v>25.601</v>
      </c>
      <c r="J127" s="9">
        <f>6.9+7.5</f>
        <v>14.4</v>
      </c>
      <c r="K127" s="11">
        <f t="shared" si="1"/>
        <v>11.200999999999999</v>
      </c>
      <c r="L127" s="9"/>
    </row>
    <row r="128" spans="1:12" ht="11.25" customHeight="1">
      <c r="A128" s="5" t="s">
        <v>13</v>
      </c>
      <c r="B128" s="6" t="s">
        <v>14</v>
      </c>
      <c r="C128" s="7">
        <v>67</v>
      </c>
      <c r="D128" s="7">
        <v>67</v>
      </c>
      <c r="E128" s="7">
        <v>0</v>
      </c>
      <c r="F128" s="7">
        <v>49.937</v>
      </c>
      <c r="G128" s="7">
        <v>1.797</v>
      </c>
      <c r="H128" s="8">
        <v>17.063</v>
      </c>
      <c r="I128" s="8">
        <v>17.063</v>
      </c>
      <c r="J128" s="9">
        <f>2.7+2</f>
        <v>4.7</v>
      </c>
      <c r="K128" s="11">
        <f t="shared" si="1"/>
        <v>12.363</v>
      </c>
      <c r="L128" s="9"/>
    </row>
    <row r="129" spans="1:12" ht="29.25" customHeight="1">
      <c r="A129" s="5" t="s">
        <v>87</v>
      </c>
      <c r="B129" s="6" t="s">
        <v>88</v>
      </c>
      <c r="C129" s="7">
        <v>2346</v>
      </c>
      <c r="D129" s="7">
        <v>2271</v>
      </c>
      <c r="E129" s="7">
        <v>156.8</v>
      </c>
      <c r="F129" s="7">
        <v>1917.176</v>
      </c>
      <c r="G129" s="7">
        <v>130.442</v>
      </c>
      <c r="H129" s="8">
        <v>353.824</v>
      </c>
      <c r="I129" s="8">
        <v>428.824</v>
      </c>
      <c r="J129" s="9"/>
      <c r="K129" s="11"/>
      <c r="L129" s="9"/>
    </row>
    <row r="130" spans="1:12" ht="11.25" customHeight="1">
      <c r="A130" s="5" t="s">
        <v>15</v>
      </c>
      <c r="B130" s="6" t="s">
        <v>16</v>
      </c>
      <c r="C130" s="7">
        <v>1333.2</v>
      </c>
      <c r="D130" s="7">
        <v>1258.2</v>
      </c>
      <c r="E130" s="7">
        <v>156.8</v>
      </c>
      <c r="F130" s="7">
        <v>1056.229</v>
      </c>
      <c r="G130" s="7">
        <v>75.433</v>
      </c>
      <c r="H130" s="8">
        <v>201.971</v>
      </c>
      <c r="I130" s="8">
        <v>276.971</v>
      </c>
      <c r="J130" s="9"/>
      <c r="K130" s="11">
        <f t="shared" si="1"/>
        <v>276.971</v>
      </c>
      <c r="L130" s="9"/>
    </row>
    <row r="131" spans="1:12" ht="11.25" customHeight="1">
      <c r="A131" s="5" t="s">
        <v>11</v>
      </c>
      <c r="B131" s="6" t="s">
        <v>12</v>
      </c>
      <c r="C131" s="7">
        <v>978.5</v>
      </c>
      <c r="D131" s="7">
        <v>923</v>
      </c>
      <c r="E131" s="7">
        <v>115</v>
      </c>
      <c r="F131" s="7">
        <v>775.46</v>
      </c>
      <c r="G131" s="7">
        <v>55.391</v>
      </c>
      <c r="H131" s="8">
        <v>147.54</v>
      </c>
      <c r="I131" s="8">
        <v>203.04</v>
      </c>
      <c r="J131" s="9">
        <v>97.6</v>
      </c>
      <c r="K131" s="11">
        <f t="shared" si="1"/>
        <v>105.44</v>
      </c>
      <c r="L131" s="9"/>
    </row>
    <row r="132" spans="1:12" ht="11.25" customHeight="1">
      <c r="A132" s="5" t="s">
        <v>13</v>
      </c>
      <c r="B132" s="6" t="s">
        <v>14</v>
      </c>
      <c r="C132" s="7">
        <v>354.7</v>
      </c>
      <c r="D132" s="7">
        <v>335.2</v>
      </c>
      <c r="E132" s="7">
        <v>41.8</v>
      </c>
      <c r="F132" s="7">
        <v>280.769</v>
      </c>
      <c r="G132" s="7">
        <v>20.042</v>
      </c>
      <c r="H132" s="8">
        <v>54.431</v>
      </c>
      <c r="I132" s="8">
        <v>73.931</v>
      </c>
      <c r="J132" s="9">
        <v>35.1</v>
      </c>
      <c r="K132" s="11">
        <f t="shared" si="1"/>
        <v>38.830999999999996</v>
      </c>
      <c r="L132" s="9"/>
    </row>
    <row r="133" spans="1:12" ht="19.5" customHeight="1">
      <c r="A133" s="5" t="s">
        <v>17</v>
      </c>
      <c r="B133" s="6" t="s">
        <v>18</v>
      </c>
      <c r="C133" s="7">
        <v>1012.8</v>
      </c>
      <c r="D133" s="7">
        <v>1012.8</v>
      </c>
      <c r="E133" s="7">
        <v>0</v>
      </c>
      <c r="F133" s="7">
        <v>860.947</v>
      </c>
      <c r="G133" s="7">
        <v>55.01</v>
      </c>
      <c r="H133" s="8">
        <v>151.853</v>
      </c>
      <c r="I133" s="8">
        <v>151.853</v>
      </c>
      <c r="J133" s="9"/>
      <c r="K133" s="11">
        <f t="shared" si="1"/>
        <v>151.853</v>
      </c>
      <c r="L133" s="9"/>
    </row>
    <row r="134" spans="1:12" ht="11.25" customHeight="1">
      <c r="A134" s="5" t="s">
        <v>11</v>
      </c>
      <c r="B134" s="6" t="s">
        <v>12</v>
      </c>
      <c r="C134" s="7">
        <v>743.1</v>
      </c>
      <c r="D134" s="7">
        <v>743.1</v>
      </c>
      <c r="E134" s="7">
        <v>0</v>
      </c>
      <c r="F134" s="7">
        <v>636.403</v>
      </c>
      <c r="G134" s="7">
        <v>40.735</v>
      </c>
      <c r="H134" s="8">
        <v>106.697</v>
      </c>
      <c r="I134" s="8">
        <v>106.697</v>
      </c>
      <c r="J134" s="9">
        <v>73.6</v>
      </c>
      <c r="K134" s="11">
        <f aca="true" t="shared" si="2" ref="K134:K146">I134-J134</f>
        <v>33.09700000000001</v>
      </c>
      <c r="L134" s="9"/>
    </row>
    <row r="135" spans="1:12" ht="11.25" customHeight="1">
      <c r="A135" s="5" t="s">
        <v>13</v>
      </c>
      <c r="B135" s="6" t="s">
        <v>14</v>
      </c>
      <c r="C135" s="7">
        <v>269.7</v>
      </c>
      <c r="D135" s="7">
        <v>269.7</v>
      </c>
      <c r="E135" s="7">
        <v>0</v>
      </c>
      <c r="F135" s="7">
        <v>224.544</v>
      </c>
      <c r="G135" s="7">
        <v>14.274</v>
      </c>
      <c r="H135" s="8">
        <v>45.156</v>
      </c>
      <c r="I135" s="8">
        <v>45.156</v>
      </c>
      <c r="J135" s="9">
        <v>26.6</v>
      </c>
      <c r="K135" s="11">
        <f t="shared" si="2"/>
        <v>18.555999999999997</v>
      </c>
      <c r="L135" s="9"/>
    </row>
    <row r="136" spans="1:12" ht="19.5" customHeight="1">
      <c r="A136" s="5" t="s">
        <v>89</v>
      </c>
      <c r="B136" s="6" t="s">
        <v>90</v>
      </c>
      <c r="C136" s="7">
        <v>404.7</v>
      </c>
      <c r="D136" s="7">
        <v>404.7</v>
      </c>
      <c r="E136" s="7">
        <v>10.7</v>
      </c>
      <c r="F136" s="7">
        <v>350.698</v>
      </c>
      <c r="G136" s="7">
        <v>21.244</v>
      </c>
      <c r="H136" s="8">
        <v>54.002</v>
      </c>
      <c r="I136" s="8">
        <v>54.002</v>
      </c>
      <c r="J136" s="9"/>
      <c r="K136" s="11"/>
      <c r="L136" s="9"/>
    </row>
    <row r="137" spans="1:12" ht="19.5" customHeight="1">
      <c r="A137" s="5" t="s">
        <v>17</v>
      </c>
      <c r="B137" s="6" t="s">
        <v>18</v>
      </c>
      <c r="C137" s="7">
        <v>404.7</v>
      </c>
      <c r="D137" s="7">
        <v>404.7</v>
      </c>
      <c r="E137" s="7">
        <v>10.7</v>
      </c>
      <c r="F137" s="7">
        <v>350.698</v>
      </c>
      <c r="G137" s="7">
        <v>21.244</v>
      </c>
      <c r="H137" s="8">
        <v>54.002</v>
      </c>
      <c r="I137" s="8">
        <v>54.002</v>
      </c>
      <c r="J137" s="9"/>
      <c r="K137" s="11">
        <f>I137-J137</f>
        <v>54.002</v>
      </c>
      <c r="L137" s="9"/>
    </row>
    <row r="138" spans="1:12" ht="11.25" customHeight="1">
      <c r="A138" s="5" t="s">
        <v>11</v>
      </c>
      <c r="B138" s="6" t="s">
        <v>12</v>
      </c>
      <c r="C138" s="7">
        <v>297.2</v>
      </c>
      <c r="D138" s="7">
        <v>297.2</v>
      </c>
      <c r="E138" s="7">
        <v>8.2</v>
      </c>
      <c r="F138" s="7">
        <v>259.158</v>
      </c>
      <c r="G138" s="7">
        <v>15.856</v>
      </c>
      <c r="H138" s="8">
        <v>38.042</v>
      </c>
      <c r="I138" s="8">
        <v>38.042</v>
      </c>
      <c r="J138" s="9">
        <v>33.5</v>
      </c>
      <c r="K138" s="11">
        <f t="shared" si="2"/>
        <v>4.542000000000002</v>
      </c>
      <c r="L138" s="9"/>
    </row>
    <row r="139" spans="1:12" ht="11.25" customHeight="1">
      <c r="A139" s="5" t="s">
        <v>13</v>
      </c>
      <c r="B139" s="6" t="s">
        <v>14</v>
      </c>
      <c r="C139" s="7">
        <v>107.5</v>
      </c>
      <c r="D139" s="7">
        <v>107.5</v>
      </c>
      <c r="E139" s="7">
        <v>2.5</v>
      </c>
      <c r="F139" s="7">
        <v>91.54</v>
      </c>
      <c r="G139" s="7">
        <v>5.388</v>
      </c>
      <c r="H139" s="8">
        <v>15.96</v>
      </c>
      <c r="I139" s="8">
        <v>15.96</v>
      </c>
      <c r="J139" s="9">
        <v>11.7</v>
      </c>
      <c r="K139" s="11">
        <f t="shared" si="2"/>
        <v>4.260000000000002</v>
      </c>
      <c r="L139" s="9"/>
    </row>
    <row r="140" spans="1:12" ht="11.25" customHeight="1">
      <c r="A140" s="5" t="s">
        <v>91</v>
      </c>
      <c r="B140" s="6" t="s">
        <v>92</v>
      </c>
      <c r="C140" s="7">
        <v>1165.3</v>
      </c>
      <c r="D140" s="7">
        <v>1108.55</v>
      </c>
      <c r="E140" s="7">
        <v>74.38</v>
      </c>
      <c r="F140" s="7">
        <v>960.44</v>
      </c>
      <c r="G140" s="7">
        <v>65.617</v>
      </c>
      <c r="H140" s="8">
        <v>148.11</v>
      </c>
      <c r="I140" s="8">
        <v>204.86</v>
      </c>
      <c r="J140" s="9"/>
      <c r="K140" s="11"/>
      <c r="L140" s="9"/>
    </row>
    <row r="141" spans="1:12" ht="19.5" customHeight="1">
      <c r="A141" s="5" t="s">
        <v>27</v>
      </c>
      <c r="B141" s="6" t="s">
        <v>28</v>
      </c>
      <c r="C141" s="7">
        <v>242.6</v>
      </c>
      <c r="D141" s="7">
        <v>185.85</v>
      </c>
      <c r="E141" s="7">
        <v>20.4</v>
      </c>
      <c r="F141" s="7">
        <v>166.977</v>
      </c>
      <c r="G141" s="7">
        <v>11.482</v>
      </c>
      <c r="H141" s="8">
        <v>18.873</v>
      </c>
      <c r="I141" s="8">
        <v>75.623</v>
      </c>
      <c r="J141" s="9"/>
      <c r="K141" s="11">
        <f>I141-J141</f>
        <v>75.623</v>
      </c>
      <c r="L141" s="9"/>
    </row>
    <row r="142" spans="1:12" ht="11.25" customHeight="1">
      <c r="A142" s="5" t="s">
        <v>11</v>
      </c>
      <c r="B142" s="6" t="s">
        <v>12</v>
      </c>
      <c r="C142" s="7">
        <v>178</v>
      </c>
      <c r="D142" s="7">
        <v>136.65</v>
      </c>
      <c r="E142" s="7">
        <v>15</v>
      </c>
      <c r="F142" s="7">
        <v>121.149</v>
      </c>
      <c r="G142" s="7">
        <v>5.996</v>
      </c>
      <c r="H142" s="8">
        <v>15.501</v>
      </c>
      <c r="I142" s="8">
        <v>56.851</v>
      </c>
      <c r="J142" s="9">
        <v>10.3</v>
      </c>
      <c r="K142" s="11">
        <f t="shared" si="2"/>
        <v>46.551</v>
      </c>
      <c r="L142" s="9"/>
    </row>
    <row r="143" spans="1:12" ht="11.25" customHeight="1">
      <c r="A143" s="5" t="s">
        <v>13</v>
      </c>
      <c r="B143" s="6" t="s">
        <v>14</v>
      </c>
      <c r="C143" s="7">
        <v>64.6</v>
      </c>
      <c r="D143" s="7">
        <v>49.2</v>
      </c>
      <c r="E143" s="7">
        <v>5.4</v>
      </c>
      <c r="F143" s="7">
        <v>45.828</v>
      </c>
      <c r="G143" s="7">
        <v>5.486</v>
      </c>
      <c r="H143" s="8">
        <v>3.372</v>
      </c>
      <c r="I143" s="8">
        <v>18.772</v>
      </c>
      <c r="J143" s="9">
        <v>3.6</v>
      </c>
      <c r="K143" s="11">
        <f t="shared" si="2"/>
        <v>15.171999999999999</v>
      </c>
      <c r="L143" s="9"/>
    </row>
    <row r="144" spans="1:12" ht="19.5" customHeight="1">
      <c r="A144" s="5" t="s">
        <v>33</v>
      </c>
      <c r="B144" s="6" t="s">
        <v>34</v>
      </c>
      <c r="C144" s="7">
        <v>922.7</v>
      </c>
      <c r="D144" s="7">
        <v>922.7</v>
      </c>
      <c r="E144" s="7">
        <v>53.98</v>
      </c>
      <c r="F144" s="7">
        <v>793.463</v>
      </c>
      <c r="G144" s="7">
        <v>54.135</v>
      </c>
      <c r="H144" s="8">
        <v>129.237</v>
      </c>
      <c r="I144" s="8">
        <v>129.237</v>
      </c>
      <c r="J144" s="9"/>
      <c r="K144" s="11">
        <f t="shared" si="2"/>
        <v>129.237</v>
      </c>
      <c r="L144" s="9"/>
    </row>
    <row r="145" spans="1:12" ht="19.5" customHeight="1">
      <c r="A145" s="5" t="s">
        <v>11</v>
      </c>
      <c r="B145" s="6" t="s">
        <v>12</v>
      </c>
      <c r="C145" s="7">
        <v>677</v>
      </c>
      <c r="D145" s="7">
        <v>677</v>
      </c>
      <c r="E145" s="7">
        <v>39.6</v>
      </c>
      <c r="F145" s="7">
        <v>580.682</v>
      </c>
      <c r="G145" s="7">
        <v>39.685</v>
      </c>
      <c r="H145" s="8">
        <v>96.318</v>
      </c>
      <c r="I145" s="8">
        <v>96.318</v>
      </c>
      <c r="J145" s="9">
        <v>70.5</v>
      </c>
      <c r="K145" s="11">
        <f t="shared" si="2"/>
        <v>25.817999999999998</v>
      </c>
      <c r="L145" s="9"/>
    </row>
    <row r="146" spans="1:12" ht="11.25" customHeight="1">
      <c r="A146" s="5" t="s">
        <v>13</v>
      </c>
      <c r="B146" s="6" t="s">
        <v>14</v>
      </c>
      <c r="C146" s="7">
        <v>245.7</v>
      </c>
      <c r="D146" s="7">
        <v>245.7</v>
      </c>
      <c r="E146" s="7">
        <v>14.38</v>
      </c>
      <c r="F146" s="7">
        <v>212.781</v>
      </c>
      <c r="G146" s="7">
        <v>14.45</v>
      </c>
      <c r="H146" s="8">
        <v>32.919</v>
      </c>
      <c r="I146" s="8">
        <v>32.919</v>
      </c>
      <c r="J146" s="9">
        <v>25.6</v>
      </c>
      <c r="K146" s="11">
        <f t="shared" si="2"/>
        <v>7.3189999999999955</v>
      </c>
      <c r="L146" s="9"/>
    </row>
    <row r="147" spans="1:12" ht="19.5" customHeight="1">
      <c r="A147" s="5" t="s">
        <v>93</v>
      </c>
      <c r="B147" s="6" t="s">
        <v>94</v>
      </c>
      <c r="C147" s="7">
        <v>135905.849</v>
      </c>
      <c r="D147" s="7">
        <v>127535.124</v>
      </c>
      <c r="E147" s="7">
        <v>7922.867</v>
      </c>
      <c r="F147" s="7">
        <v>109538.809</v>
      </c>
      <c r="G147" s="7">
        <v>9820.77</v>
      </c>
      <c r="H147" s="8">
        <v>17996.314</v>
      </c>
      <c r="I147" s="8">
        <v>26367.039</v>
      </c>
      <c r="J147" s="9"/>
      <c r="K147" s="11"/>
      <c r="L147" s="9">
        <f>SUM(L4:L146)</f>
        <v>-1732.8999999999999</v>
      </c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6"/>
  <sheetViews>
    <sheetView zoomScaleSheetLayoutView="208" zoomScalePageLayoutView="0" workbookViewId="0" topLeftCell="A1">
      <pane ySplit="2" topLeftCell="BM60" activePane="bottomLeft" state="frozen"/>
      <selection pane="topLeft" activeCell="A1" sqref="A1"/>
      <selection pane="bottomLeft" activeCell="P68" sqref="P68"/>
    </sheetView>
  </sheetViews>
  <sheetFormatPr defaultColWidth="9.140625" defaultRowHeight="12.75"/>
  <cols>
    <col min="1" max="1" width="9.00390625" style="2" customWidth="1"/>
    <col min="2" max="2" width="38.421875" style="4" customWidth="1"/>
    <col min="3" max="3" width="10.28125" style="2" hidden="1" customWidth="1"/>
    <col min="4" max="4" width="10.421875" style="2" hidden="1" customWidth="1"/>
    <col min="5" max="5" width="9.8515625" style="2" hidden="1" customWidth="1"/>
    <col min="6" max="6" width="10.421875" style="2" hidden="1" customWidth="1"/>
    <col min="7" max="7" width="9.8515625" style="2" hidden="1" customWidth="1"/>
    <col min="8" max="8" width="16.421875" style="2" customWidth="1"/>
    <col min="9" max="9" width="14.28125" style="2" customWidth="1"/>
    <col min="10" max="10" width="13.7109375" style="2" customWidth="1"/>
    <col min="11" max="11" width="14.7109375" style="0" customWidth="1"/>
    <col min="12" max="12" width="18.140625" style="0" customWidth="1"/>
    <col min="13" max="13" width="14.421875" style="0" customWidth="1"/>
  </cols>
  <sheetData>
    <row r="1" spans="1:13" ht="23.25" customHeight="1">
      <c r="A1" s="16"/>
      <c r="B1" s="86" t="s">
        <v>124</v>
      </c>
      <c r="C1" s="87"/>
      <c r="D1" s="87"/>
      <c r="E1" s="87"/>
      <c r="F1" s="87"/>
      <c r="G1" s="87"/>
      <c r="H1" s="87"/>
      <c r="I1" s="87"/>
      <c r="J1" s="87"/>
      <c r="K1" s="88"/>
      <c r="L1" s="17"/>
      <c r="M1" s="18"/>
    </row>
    <row r="2" spans="1:13" s="14" customFormat="1" ht="63">
      <c r="A2" s="22"/>
      <c r="B2" s="22"/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121</v>
      </c>
      <c r="I2" s="23" t="s">
        <v>120</v>
      </c>
      <c r="J2" s="23" t="s">
        <v>119</v>
      </c>
      <c r="K2" s="24" t="s">
        <v>123</v>
      </c>
      <c r="L2" s="24" t="s">
        <v>101</v>
      </c>
      <c r="M2" s="24" t="s">
        <v>102</v>
      </c>
    </row>
    <row r="3" spans="1:13" ht="15.75">
      <c r="A3" s="28" t="s">
        <v>7</v>
      </c>
      <c r="B3" s="29" t="s">
        <v>8</v>
      </c>
      <c r="C3" s="30">
        <v>11246.378</v>
      </c>
      <c r="D3" s="30">
        <v>11246.378</v>
      </c>
      <c r="E3" s="30">
        <v>89.8</v>
      </c>
      <c r="F3" s="30">
        <v>10387.423</v>
      </c>
      <c r="G3" s="30">
        <v>1054.084</v>
      </c>
      <c r="H3" s="49">
        <f aca="true" t="shared" si="0" ref="H3:M3">H4+H7+H10+H13+H16+H19+H22+H25+H28+H31+H34+H37+H40</f>
        <v>367.026</v>
      </c>
      <c r="I3" s="49">
        <f t="shared" si="0"/>
        <v>0</v>
      </c>
      <c r="J3" s="49">
        <f t="shared" si="0"/>
        <v>0</v>
      </c>
      <c r="K3" s="49">
        <f t="shared" si="0"/>
        <v>1249.5</v>
      </c>
      <c r="L3" s="49">
        <f t="shared" si="0"/>
        <v>-882.4739999999999</v>
      </c>
      <c r="M3" s="49">
        <f t="shared" si="0"/>
        <v>-912.3000000000001</v>
      </c>
    </row>
    <row r="4" spans="1:13" ht="31.5">
      <c r="A4" s="25" t="s">
        <v>9</v>
      </c>
      <c r="B4" s="26" t="s">
        <v>10</v>
      </c>
      <c r="C4" s="27">
        <v>3995.7</v>
      </c>
      <c r="D4" s="27">
        <v>3995.7</v>
      </c>
      <c r="E4" s="27">
        <v>0</v>
      </c>
      <c r="F4" s="27">
        <v>3671.008</v>
      </c>
      <c r="G4" s="27">
        <v>374.181</v>
      </c>
      <c r="H4" s="50">
        <f aca="true" t="shared" si="1" ref="H4:M4">H5+H6</f>
        <v>141.131</v>
      </c>
      <c r="I4" s="50">
        <f t="shared" si="1"/>
        <v>0</v>
      </c>
      <c r="J4" s="50">
        <f t="shared" si="1"/>
        <v>0</v>
      </c>
      <c r="K4" s="50">
        <f t="shared" si="1"/>
        <v>460</v>
      </c>
      <c r="L4" s="50">
        <f t="shared" si="1"/>
        <v>-318.869</v>
      </c>
      <c r="M4" s="54">
        <f t="shared" si="1"/>
        <v>-319</v>
      </c>
    </row>
    <row r="5" spans="1:13" ht="15.75">
      <c r="A5" s="19" t="s">
        <v>11</v>
      </c>
      <c r="B5" s="20" t="s">
        <v>12</v>
      </c>
      <c r="C5" s="21">
        <v>3010.837</v>
      </c>
      <c r="D5" s="21">
        <v>3010.837</v>
      </c>
      <c r="E5" s="21">
        <v>0</v>
      </c>
      <c r="F5" s="21">
        <v>2750.454</v>
      </c>
      <c r="G5" s="21">
        <v>274.783</v>
      </c>
      <c r="H5" s="51">
        <v>127.041</v>
      </c>
      <c r="I5" s="51"/>
      <c r="J5" s="51"/>
      <c r="K5" s="51">
        <v>340</v>
      </c>
      <c r="L5" s="52">
        <f>H5-K5</f>
        <v>-212.959</v>
      </c>
      <c r="M5" s="59">
        <v>-213</v>
      </c>
    </row>
    <row r="6" spans="1:13" ht="15.75">
      <c r="A6" s="19" t="s">
        <v>13</v>
      </c>
      <c r="B6" s="20" t="s">
        <v>14</v>
      </c>
      <c r="C6" s="21">
        <v>984.863</v>
      </c>
      <c r="D6" s="21">
        <v>984.863</v>
      </c>
      <c r="E6" s="21">
        <v>0</v>
      </c>
      <c r="F6" s="21">
        <v>920.554</v>
      </c>
      <c r="G6" s="21">
        <v>99.398</v>
      </c>
      <c r="H6" s="51">
        <v>14.09</v>
      </c>
      <c r="I6" s="51"/>
      <c r="J6" s="51"/>
      <c r="K6" s="51">
        <v>120</v>
      </c>
      <c r="L6" s="52">
        <f>H6-K6</f>
        <v>-105.91</v>
      </c>
      <c r="M6" s="59">
        <v>-106</v>
      </c>
    </row>
    <row r="7" spans="1:13" ht="15.75">
      <c r="A7" s="25" t="s">
        <v>15</v>
      </c>
      <c r="B7" s="26" t="s">
        <v>16</v>
      </c>
      <c r="C7" s="27">
        <v>483.2</v>
      </c>
      <c r="D7" s="27">
        <v>483.2</v>
      </c>
      <c r="E7" s="27">
        <v>5.4</v>
      </c>
      <c r="F7" s="27">
        <v>452.819</v>
      </c>
      <c r="G7" s="27">
        <v>44.017</v>
      </c>
      <c r="H7" s="50">
        <f aca="true" t="shared" si="2" ref="H7:M7">H8+H9</f>
        <v>2.055</v>
      </c>
      <c r="I7" s="50">
        <f t="shared" si="2"/>
        <v>0</v>
      </c>
      <c r="J7" s="50">
        <f t="shared" si="2"/>
        <v>0</v>
      </c>
      <c r="K7" s="50">
        <f t="shared" si="2"/>
        <v>51.8</v>
      </c>
      <c r="L7" s="50">
        <f t="shared" si="2"/>
        <v>-49.745</v>
      </c>
      <c r="M7" s="54">
        <f t="shared" si="2"/>
        <v>-50.6</v>
      </c>
    </row>
    <row r="8" spans="1:13" ht="15.75">
      <c r="A8" s="19" t="s">
        <v>11</v>
      </c>
      <c r="B8" s="20" t="s">
        <v>12</v>
      </c>
      <c r="C8" s="21">
        <v>353.1</v>
      </c>
      <c r="D8" s="21">
        <v>353.1</v>
      </c>
      <c r="E8" s="21">
        <v>3.4</v>
      </c>
      <c r="F8" s="21">
        <v>331.088</v>
      </c>
      <c r="G8" s="21">
        <v>32.031</v>
      </c>
      <c r="H8" s="51">
        <v>1.81</v>
      </c>
      <c r="I8" s="51"/>
      <c r="J8" s="51"/>
      <c r="K8" s="51">
        <v>38</v>
      </c>
      <c r="L8" s="52">
        <f>H8-K8</f>
        <v>-36.19</v>
      </c>
      <c r="M8" s="59">
        <v>-37</v>
      </c>
    </row>
    <row r="9" spans="1:13" ht="15.75">
      <c r="A9" s="19" t="s">
        <v>13</v>
      </c>
      <c r="B9" s="20" t="s">
        <v>14</v>
      </c>
      <c r="C9" s="21">
        <v>130.1</v>
      </c>
      <c r="D9" s="21">
        <v>130.1</v>
      </c>
      <c r="E9" s="21">
        <v>2</v>
      </c>
      <c r="F9" s="21">
        <v>121.73</v>
      </c>
      <c r="G9" s="21">
        <v>11.986</v>
      </c>
      <c r="H9" s="51">
        <v>0.245</v>
      </c>
      <c r="I9" s="51"/>
      <c r="J9" s="51"/>
      <c r="K9" s="51">
        <v>13.8</v>
      </c>
      <c r="L9" s="52">
        <f>H9-K9</f>
        <v>-13.555000000000001</v>
      </c>
      <c r="M9" s="59">
        <v>-13.6</v>
      </c>
    </row>
    <row r="10" spans="1:13" ht="31.5">
      <c r="A10" s="25" t="s">
        <v>17</v>
      </c>
      <c r="B10" s="26" t="s">
        <v>18</v>
      </c>
      <c r="C10" s="27">
        <v>287.778</v>
      </c>
      <c r="D10" s="27">
        <v>287.778</v>
      </c>
      <c r="E10" s="27">
        <v>0</v>
      </c>
      <c r="F10" s="27">
        <v>274.931</v>
      </c>
      <c r="G10" s="27">
        <v>25.674</v>
      </c>
      <c r="H10" s="50">
        <f aca="true" t="shared" si="3" ref="H10:M10">H11+H12</f>
        <v>6.133</v>
      </c>
      <c r="I10" s="50">
        <f t="shared" si="3"/>
        <v>0</v>
      </c>
      <c r="J10" s="50">
        <f t="shared" si="3"/>
        <v>0</v>
      </c>
      <c r="K10" s="50">
        <f t="shared" si="3"/>
        <v>24.4</v>
      </c>
      <c r="L10" s="50">
        <f t="shared" si="3"/>
        <v>-18.267</v>
      </c>
      <c r="M10" s="54">
        <f t="shared" si="3"/>
        <v>-18.299999999999997</v>
      </c>
    </row>
    <row r="11" spans="1:13" ht="15.75">
      <c r="A11" s="19" t="s">
        <v>11</v>
      </c>
      <c r="B11" s="20" t="s">
        <v>12</v>
      </c>
      <c r="C11" s="21">
        <v>218.778</v>
      </c>
      <c r="D11" s="21">
        <v>218.778</v>
      </c>
      <c r="E11" s="21">
        <v>0</v>
      </c>
      <c r="F11" s="21">
        <v>206.658</v>
      </c>
      <c r="G11" s="21">
        <v>15.655</v>
      </c>
      <c r="H11" s="51">
        <v>5.832</v>
      </c>
      <c r="I11" s="51"/>
      <c r="J11" s="51"/>
      <c r="K11" s="51">
        <v>19</v>
      </c>
      <c r="L11" s="52">
        <f>H11-K11</f>
        <v>-13.168</v>
      </c>
      <c r="M11" s="59">
        <v>-13.2</v>
      </c>
    </row>
    <row r="12" spans="1:13" ht="15.75">
      <c r="A12" s="19" t="s">
        <v>13</v>
      </c>
      <c r="B12" s="20" t="s">
        <v>14</v>
      </c>
      <c r="C12" s="21">
        <v>69</v>
      </c>
      <c r="D12" s="21">
        <v>69</v>
      </c>
      <c r="E12" s="21">
        <v>0</v>
      </c>
      <c r="F12" s="21">
        <v>68.274</v>
      </c>
      <c r="G12" s="21">
        <v>10.019</v>
      </c>
      <c r="H12" s="51">
        <v>0.301</v>
      </c>
      <c r="I12" s="51"/>
      <c r="J12" s="51"/>
      <c r="K12" s="51">
        <v>5.4</v>
      </c>
      <c r="L12" s="52">
        <f>H12-K12</f>
        <v>-5.099</v>
      </c>
      <c r="M12" s="59">
        <v>-5.1</v>
      </c>
    </row>
    <row r="13" spans="1:13" ht="31.5">
      <c r="A13" s="25" t="s">
        <v>19</v>
      </c>
      <c r="B13" s="26" t="s">
        <v>20</v>
      </c>
      <c r="C13" s="27">
        <v>1900.5</v>
      </c>
      <c r="D13" s="27">
        <v>1900.5</v>
      </c>
      <c r="E13" s="27">
        <v>0</v>
      </c>
      <c r="F13" s="27">
        <v>1743.822</v>
      </c>
      <c r="G13" s="27">
        <v>172.118</v>
      </c>
      <c r="H13" s="50">
        <f aca="true" t="shared" si="4" ref="H13:M13">H14+H15</f>
        <v>87.634</v>
      </c>
      <c r="I13" s="50">
        <f t="shared" si="4"/>
        <v>0</v>
      </c>
      <c r="J13" s="50">
        <f t="shared" si="4"/>
        <v>0</v>
      </c>
      <c r="K13" s="50">
        <f t="shared" si="4"/>
        <v>224.2</v>
      </c>
      <c r="L13" s="50">
        <f t="shared" si="4"/>
        <v>-136.56599999999997</v>
      </c>
      <c r="M13" s="54">
        <f t="shared" si="4"/>
        <v>-136.6</v>
      </c>
    </row>
    <row r="14" spans="1:13" ht="15.75">
      <c r="A14" s="19" t="s">
        <v>11</v>
      </c>
      <c r="B14" s="20" t="s">
        <v>12</v>
      </c>
      <c r="C14" s="21">
        <v>1442.3</v>
      </c>
      <c r="D14" s="21">
        <v>1442.3</v>
      </c>
      <c r="E14" s="21">
        <v>0</v>
      </c>
      <c r="F14" s="21">
        <v>1332.819</v>
      </c>
      <c r="G14" s="21">
        <v>131.126</v>
      </c>
      <c r="H14" s="51">
        <v>55.614</v>
      </c>
      <c r="I14" s="51"/>
      <c r="J14" s="51"/>
      <c r="K14" s="52">
        <v>167.2</v>
      </c>
      <c r="L14" s="52">
        <f>H14-K14</f>
        <v>-111.58599999999998</v>
      </c>
      <c r="M14" s="59">
        <v>-111.6</v>
      </c>
    </row>
    <row r="15" spans="1:13" ht="15.75">
      <c r="A15" s="19" t="s">
        <v>13</v>
      </c>
      <c r="B15" s="20" t="s">
        <v>14</v>
      </c>
      <c r="C15" s="21">
        <v>458.2</v>
      </c>
      <c r="D15" s="21">
        <v>458.2</v>
      </c>
      <c r="E15" s="21">
        <v>0</v>
      </c>
      <c r="F15" s="21">
        <v>411.003</v>
      </c>
      <c r="G15" s="21">
        <v>40.992</v>
      </c>
      <c r="H15" s="51">
        <v>32.02</v>
      </c>
      <c r="I15" s="51"/>
      <c r="J15" s="51"/>
      <c r="K15" s="52">
        <v>57</v>
      </c>
      <c r="L15" s="52">
        <f>H15-K15</f>
        <v>-24.979999999999997</v>
      </c>
      <c r="M15" s="59">
        <v>-25</v>
      </c>
    </row>
    <row r="16" spans="1:13" ht="15.75">
      <c r="A16" s="25" t="s">
        <v>21</v>
      </c>
      <c r="B16" s="26" t="s">
        <v>22</v>
      </c>
      <c r="C16" s="27">
        <v>311.6</v>
      </c>
      <c r="D16" s="27">
        <v>311.6</v>
      </c>
      <c r="E16" s="27">
        <v>17.3</v>
      </c>
      <c r="F16" s="27">
        <v>293.65</v>
      </c>
      <c r="G16" s="27">
        <v>32.798</v>
      </c>
      <c r="H16" s="50">
        <f aca="true" t="shared" si="5" ref="H16:M16">H17+H18</f>
        <v>3.434</v>
      </c>
      <c r="I16" s="50">
        <f t="shared" si="5"/>
        <v>0</v>
      </c>
      <c r="J16" s="50">
        <f t="shared" si="5"/>
        <v>0</v>
      </c>
      <c r="K16" s="50">
        <f t="shared" si="5"/>
        <v>33.4</v>
      </c>
      <c r="L16" s="50">
        <f t="shared" si="5"/>
        <v>-29.966</v>
      </c>
      <c r="M16" s="54">
        <f t="shared" si="5"/>
        <v>-30.1</v>
      </c>
    </row>
    <row r="17" spans="1:13" ht="15.75">
      <c r="A17" s="19" t="s">
        <v>11</v>
      </c>
      <c r="B17" s="20" t="s">
        <v>12</v>
      </c>
      <c r="C17" s="21">
        <v>229.7</v>
      </c>
      <c r="D17" s="21">
        <v>229.7</v>
      </c>
      <c r="E17" s="21">
        <v>11</v>
      </c>
      <c r="F17" s="21">
        <v>216.059</v>
      </c>
      <c r="G17" s="21">
        <v>22.747</v>
      </c>
      <c r="H17" s="51">
        <v>3.246</v>
      </c>
      <c r="I17" s="51"/>
      <c r="J17" s="51"/>
      <c r="K17" s="52">
        <v>24.5</v>
      </c>
      <c r="L17" s="52">
        <f>H17-K17</f>
        <v>-21.254</v>
      </c>
      <c r="M17" s="59">
        <v>-21.3</v>
      </c>
    </row>
    <row r="18" spans="1:13" ht="15.75">
      <c r="A18" s="19" t="s">
        <v>13</v>
      </c>
      <c r="B18" s="20" t="s">
        <v>14</v>
      </c>
      <c r="C18" s="21">
        <v>81.9</v>
      </c>
      <c r="D18" s="21">
        <v>81.9</v>
      </c>
      <c r="E18" s="21">
        <v>6.3</v>
      </c>
      <c r="F18" s="21">
        <v>77.591</v>
      </c>
      <c r="G18" s="21">
        <v>10.051</v>
      </c>
      <c r="H18" s="51">
        <v>0.188</v>
      </c>
      <c r="I18" s="51"/>
      <c r="J18" s="51"/>
      <c r="K18" s="52">
        <v>8.9</v>
      </c>
      <c r="L18" s="52">
        <f>H18-K18</f>
        <v>-8.712</v>
      </c>
      <c r="M18" s="59">
        <v>-8.8</v>
      </c>
    </row>
    <row r="19" spans="1:13" ht="31.5">
      <c r="A19" s="25" t="s">
        <v>23</v>
      </c>
      <c r="B19" s="26" t="s">
        <v>24</v>
      </c>
      <c r="C19" s="27">
        <v>202.3</v>
      </c>
      <c r="D19" s="27">
        <v>202.3</v>
      </c>
      <c r="E19" s="27">
        <v>0</v>
      </c>
      <c r="F19" s="27">
        <v>184.891</v>
      </c>
      <c r="G19" s="27">
        <v>15.487</v>
      </c>
      <c r="H19" s="50">
        <f aca="true" t="shared" si="6" ref="H19:M19">H20+H21</f>
        <v>9.222</v>
      </c>
      <c r="I19" s="50">
        <f t="shared" si="6"/>
        <v>0</v>
      </c>
      <c r="J19" s="50">
        <f t="shared" si="6"/>
        <v>0</v>
      </c>
      <c r="K19" s="50">
        <f t="shared" si="6"/>
        <v>20.5</v>
      </c>
      <c r="L19" s="50">
        <f t="shared" si="6"/>
        <v>-11.278</v>
      </c>
      <c r="M19" s="54">
        <f t="shared" si="6"/>
        <v>-11.3</v>
      </c>
    </row>
    <row r="20" spans="1:13" ht="15.75">
      <c r="A20" s="19" t="s">
        <v>11</v>
      </c>
      <c r="B20" s="20" t="s">
        <v>12</v>
      </c>
      <c r="C20" s="21">
        <v>145.8</v>
      </c>
      <c r="D20" s="21">
        <v>145.8</v>
      </c>
      <c r="E20" s="21">
        <v>0</v>
      </c>
      <c r="F20" s="21">
        <v>131.278</v>
      </c>
      <c r="G20" s="21">
        <v>11.383</v>
      </c>
      <c r="H20" s="51">
        <v>8.516</v>
      </c>
      <c r="I20" s="51"/>
      <c r="J20" s="51"/>
      <c r="K20" s="52">
        <v>15</v>
      </c>
      <c r="L20" s="52">
        <f>H20-K20</f>
        <v>-6.484</v>
      </c>
      <c r="M20" s="59">
        <v>-6.5</v>
      </c>
    </row>
    <row r="21" spans="1:13" ht="15.75">
      <c r="A21" s="19" t="s">
        <v>13</v>
      </c>
      <c r="B21" s="20" t="s">
        <v>14</v>
      </c>
      <c r="C21" s="21">
        <v>56.5</v>
      </c>
      <c r="D21" s="21">
        <v>56.5</v>
      </c>
      <c r="E21" s="21">
        <v>0</v>
      </c>
      <c r="F21" s="21">
        <v>53.613</v>
      </c>
      <c r="G21" s="21">
        <v>4.105</v>
      </c>
      <c r="H21" s="51">
        <v>0.706</v>
      </c>
      <c r="I21" s="51"/>
      <c r="J21" s="51"/>
      <c r="K21" s="52">
        <v>5.5</v>
      </c>
      <c r="L21" s="52">
        <f>H21-K21</f>
        <v>-4.7940000000000005</v>
      </c>
      <c r="M21" s="59">
        <v>-4.8</v>
      </c>
    </row>
    <row r="22" spans="1:13" ht="31.5">
      <c r="A22" s="25" t="s">
        <v>25</v>
      </c>
      <c r="B22" s="26" t="s">
        <v>26</v>
      </c>
      <c r="C22" s="27">
        <v>1145.4</v>
      </c>
      <c r="D22" s="27">
        <v>1145.4</v>
      </c>
      <c r="E22" s="27">
        <v>10</v>
      </c>
      <c r="F22" s="27">
        <v>1083.556</v>
      </c>
      <c r="G22" s="27">
        <v>116.863</v>
      </c>
      <c r="H22" s="50">
        <f aca="true" t="shared" si="7" ref="H22:M22">H23+H24</f>
        <v>9.982</v>
      </c>
      <c r="I22" s="50">
        <f t="shared" si="7"/>
        <v>0</v>
      </c>
      <c r="J22" s="50">
        <f t="shared" si="7"/>
        <v>0</v>
      </c>
      <c r="K22" s="50">
        <f t="shared" si="7"/>
        <v>139</v>
      </c>
      <c r="L22" s="50">
        <f t="shared" si="7"/>
        <v>-129.018</v>
      </c>
      <c r="M22" s="54">
        <f t="shared" si="7"/>
        <v>-129.1</v>
      </c>
    </row>
    <row r="23" spans="1:13" ht="15.75">
      <c r="A23" s="19" t="s">
        <v>11</v>
      </c>
      <c r="B23" s="20" t="s">
        <v>12</v>
      </c>
      <c r="C23" s="21">
        <v>862.2</v>
      </c>
      <c r="D23" s="21">
        <v>862.2</v>
      </c>
      <c r="E23" s="21">
        <v>10</v>
      </c>
      <c r="F23" s="21">
        <v>818.411</v>
      </c>
      <c r="G23" s="21">
        <v>87.982</v>
      </c>
      <c r="H23" s="51">
        <v>5.051</v>
      </c>
      <c r="I23" s="51"/>
      <c r="J23" s="51"/>
      <c r="K23" s="52">
        <v>102</v>
      </c>
      <c r="L23" s="52">
        <f>H23-K23</f>
        <v>-96.949</v>
      </c>
      <c r="M23" s="59">
        <v>-97</v>
      </c>
    </row>
    <row r="24" spans="1:13" ht="15.75">
      <c r="A24" s="19" t="s">
        <v>13</v>
      </c>
      <c r="B24" s="20" t="s">
        <v>14</v>
      </c>
      <c r="C24" s="21">
        <v>283.2</v>
      </c>
      <c r="D24" s="21">
        <v>283.2</v>
      </c>
      <c r="E24" s="21">
        <v>0</v>
      </c>
      <c r="F24" s="21">
        <v>265.145</v>
      </c>
      <c r="G24" s="21">
        <v>28.88</v>
      </c>
      <c r="H24" s="51">
        <v>4.931</v>
      </c>
      <c r="I24" s="51"/>
      <c r="J24" s="51"/>
      <c r="K24" s="52">
        <v>37</v>
      </c>
      <c r="L24" s="52">
        <f>H24-K24</f>
        <v>-32.069</v>
      </c>
      <c r="M24" s="59">
        <v>-32.1</v>
      </c>
    </row>
    <row r="25" spans="1:13" ht="31.5">
      <c r="A25" s="25" t="s">
        <v>27</v>
      </c>
      <c r="B25" s="26" t="s">
        <v>28</v>
      </c>
      <c r="C25" s="27">
        <v>334.4</v>
      </c>
      <c r="D25" s="27">
        <v>334.4</v>
      </c>
      <c r="E25" s="27">
        <v>2.9</v>
      </c>
      <c r="F25" s="27">
        <v>319.945</v>
      </c>
      <c r="G25" s="27">
        <v>30.835</v>
      </c>
      <c r="H25" s="50">
        <f aca="true" t="shared" si="8" ref="H25:M25">H26+H27</f>
        <v>1.167</v>
      </c>
      <c r="I25" s="50">
        <f t="shared" si="8"/>
        <v>0</v>
      </c>
      <c r="J25" s="50">
        <f t="shared" si="8"/>
        <v>0</v>
      </c>
      <c r="K25" s="50">
        <f t="shared" si="8"/>
        <v>34.4</v>
      </c>
      <c r="L25" s="50">
        <f t="shared" si="8"/>
        <v>-33.233000000000004</v>
      </c>
      <c r="M25" s="54">
        <f t="shared" si="8"/>
        <v>-33.3</v>
      </c>
    </row>
    <row r="26" spans="1:13" ht="15.75">
      <c r="A26" s="19" t="s">
        <v>11</v>
      </c>
      <c r="B26" s="20" t="s">
        <v>12</v>
      </c>
      <c r="C26" s="21">
        <v>244.7</v>
      </c>
      <c r="D26" s="21">
        <v>244.7</v>
      </c>
      <c r="E26" s="21">
        <v>2.3</v>
      </c>
      <c r="F26" s="21">
        <v>233.666</v>
      </c>
      <c r="G26" s="21">
        <v>22.676</v>
      </c>
      <c r="H26" s="51">
        <v>0.798</v>
      </c>
      <c r="I26" s="51"/>
      <c r="J26" s="51"/>
      <c r="K26" s="52">
        <v>25.2</v>
      </c>
      <c r="L26" s="52">
        <f>H26-K26</f>
        <v>-24.402</v>
      </c>
      <c r="M26" s="59">
        <v>-24.4</v>
      </c>
    </row>
    <row r="27" spans="1:13" ht="15.75">
      <c r="A27" s="19" t="s">
        <v>13</v>
      </c>
      <c r="B27" s="20" t="s">
        <v>14</v>
      </c>
      <c r="C27" s="21">
        <v>89.7</v>
      </c>
      <c r="D27" s="21">
        <v>89.7</v>
      </c>
      <c r="E27" s="21">
        <v>0.6</v>
      </c>
      <c r="F27" s="21">
        <v>86.279</v>
      </c>
      <c r="G27" s="21">
        <v>8.159</v>
      </c>
      <c r="H27" s="51">
        <v>0.369</v>
      </c>
      <c r="I27" s="51"/>
      <c r="J27" s="51"/>
      <c r="K27" s="52">
        <v>9.2</v>
      </c>
      <c r="L27" s="52">
        <f>H27-K27</f>
        <v>-8.831</v>
      </c>
      <c r="M27" s="59">
        <v>-8.9</v>
      </c>
    </row>
    <row r="28" spans="1:13" ht="31.5">
      <c r="A28" s="25" t="s">
        <v>29</v>
      </c>
      <c r="B28" s="26" t="s">
        <v>30</v>
      </c>
      <c r="C28" s="27">
        <v>298.2</v>
      </c>
      <c r="D28" s="27">
        <v>298.2</v>
      </c>
      <c r="E28" s="27">
        <v>0</v>
      </c>
      <c r="F28" s="27">
        <v>272.749</v>
      </c>
      <c r="G28" s="27">
        <v>36.12</v>
      </c>
      <c r="H28" s="50">
        <f aca="true" t="shared" si="9" ref="H28:M28">H29+H30</f>
        <v>9.902999999999999</v>
      </c>
      <c r="I28" s="50">
        <f t="shared" si="9"/>
        <v>0</v>
      </c>
      <c r="J28" s="50">
        <f t="shared" si="9"/>
        <v>0</v>
      </c>
      <c r="K28" s="50">
        <f t="shared" si="9"/>
        <v>37</v>
      </c>
      <c r="L28" s="50">
        <f t="shared" si="9"/>
        <v>-27.097</v>
      </c>
      <c r="M28" s="54">
        <f t="shared" si="9"/>
        <v>-27.2</v>
      </c>
    </row>
    <row r="29" spans="1:13" ht="15.75">
      <c r="A29" s="19" t="s">
        <v>11</v>
      </c>
      <c r="B29" s="20" t="s">
        <v>12</v>
      </c>
      <c r="C29" s="21">
        <v>223.8</v>
      </c>
      <c r="D29" s="21">
        <v>223.8</v>
      </c>
      <c r="E29" s="21">
        <v>0</v>
      </c>
      <c r="F29" s="21">
        <v>207.17</v>
      </c>
      <c r="G29" s="21">
        <v>28.234</v>
      </c>
      <c r="H29" s="51">
        <v>4.895</v>
      </c>
      <c r="I29" s="51"/>
      <c r="J29" s="51"/>
      <c r="K29" s="52">
        <v>27</v>
      </c>
      <c r="L29" s="52">
        <f>H29-K29</f>
        <v>-22.105</v>
      </c>
      <c r="M29" s="59">
        <v>-22.2</v>
      </c>
    </row>
    <row r="30" spans="1:13" ht="15.75">
      <c r="A30" s="19" t="s">
        <v>13</v>
      </c>
      <c r="B30" s="20" t="s">
        <v>14</v>
      </c>
      <c r="C30" s="21">
        <v>74.4</v>
      </c>
      <c r="D30" s="21">
        <v>74.4</v>
      </c>
      <c r="E30" s="21">
        <v>0</v>
      </c>
      <c r="F30" s="21">
        <v>65.579</v>
      </c>
      <c r="G30" s="21">
        <v>7.887</v>
      </c>
      <c r="H30" s="51">
        <v>5.008</v>
      </c>
      <c r="I30" s="51"/>
      <c r="J30" s="51"/>
      <c r="K30" s="52">
        <v>10</v>
      </c>
      <c r="L30" s="52">
        <f>H30-K30</f>
        <v>-4.992</v>
      </c>
      <c r="M30" s="59">
        <v>-5</v>
      </c>
    </row>
    <row r="31" spans="1:13" ht="15.75">
      <c r="A31" s="25" t="s">
        <v>31</v>
      </c>
      <c r="B31" s="26" t="s">
        <v>32</v>
      </c>
      <c r="C31" s="27">
        <v>101.1</v>
      </c>
      <c r="D31" s="27">
        <v>101.1</v>
      </c>
      <c r="E31" s="27">
        <v>3.2</v>
      </c>
      <c r="F31" s="27">
        <v>96.355</v>
      </c>
      <c r="G31" s="27">
        <v>12.361</v>
      </c>
      <c r="H31" s="50">
        <f aca="true" t="shared" si="10" ref="H31:M31">H32+H33</f>
        <v>0.7020000000000001</v>
      </c>
      <c r="I31" s="50">
        <f t="shared" si="10"/>
        <v>0</v>
      </c>
      <c r="J31" s="50">
        <f t="shared" si="10"/>
        <v>0</v>
      </c>
      <c r="K31" s="50">
        <f t="shared" si="10"/>
        <v>10.3</v>
      </c>
      <c r="L31" s="50">
        <f t="shared" si="10"/>
        <v>-9.597999999999999</v>
      </c>
      <c r="M31" s="54">
        <f t="shared" si="10"/>
        <v>-9.7</v>
      </c>
    </row>
    <row r="32" spans="1:13" ht="15.75">
      <c r="A32" s="19" t="s">
        <v>11</v>
      </c>
      <c r="B32" s="20" t="s">
        <v>12</v>
      </c>
      <c r="C32" s="21">
        <v>74.2</v>
      </c>
      <c r="D32" s="21">
        <v>74.2</v>
      </c>
      <c r="E32" s="21">
        <v>2.2</v>
      </c>
      <c r="F32" s="21">
        <v>70.694</v>
      </c>
      <c r="G32" s="21">
        <v>9.071</v>
      </c>
      <c r="H32" s="51">
        <v>0.541</v>
      </c>
      <c r="I32" s="51"/>
      <c r="J32" s="51"/>
      <c r="K32" s="52">
        <v>7.5</v>
      </c>
      <c r="L32" s="52">
        <f>H32-K32</f>
        <v>-6.959</v>
      </c>
      <c r="M32" s="59">
        <v>-7</v>
      </c>
    </row>
    <row r="33" spans="1:13" ht="15.75">
      <c r="A33" s="19" t="s">
        <v>13</v>
      </c>
      <c r="B33" s="20" t="s">
        <v>14</v>
      </c>
      <c r="C33" s="21">
        <v>26.9</v>
      </c>
      <c r="D33" s="21">
        <v>26.9</v>
      </c>
      <c r="E33" s="21">
        <v>1</v>
      </c>
      <c r="F33" s="21">
        <v>25.661</v>
      </c>
      <c r="G33" s="21">
        <v>3.29</v>
      </c>
      <c r="H33" s="51">
        <v>0.161</v>
      </c>
      <c r="I33" s="51"/>
      <c r="J33" s="51"/>
      <c r="K33" s="52">
        <v>2.8</v>
      </c>
      <c r="L33" s="52">
        <f>H33-K33</f>
        <v>-2.639</v>
      </c>
      <c r="M33" s="59">
        <v>-2.7</v>
      </c>
    </row>
    <row r="34" spans="1:13" ht="31.5">
      <c r="A34" s="25" t="s">
        <v>33</v>
      </c>
      <c r="B34" s="26" t="s">
        <v>34</v>
      </c>
      <c r="C34" s="27">
        <v>741.3</v>
      </c>
      <c r="D34" s="27">
        <v>741.3</v>
      </c>
      <c r="E34" s="27">
        <v>51</v>
      </c>
      <c r="F34" s="27">
        <v>695.898</v>
      </c>
      <c r="G34" s="27">
        <v>81.69</v>
      </c>
      <c r="H34" s="50">
        <f aca="true" t="shared" si="11" ref="H34:M34">H35+H36</f>
        <v>5.458</v>
      </c>
      <c r="I34" s="50">
        <f t="shared" si="11"/>
        <v>0</v>
      </c>
      <c r="J34" s="50">
        <f t="shared" si="11"/>
        <v>0</v>
      </c>
      <c r="K34" s="50">
        <f t="shared" si="11"/>
        <v>78.7</v>
      </c>
      <c r="L34" s="50">
        <f t="shared" si="11"/>
        <v>-73.24199999999999</v>
      </c>
      <c r="M34" s="54">
        <f t="shared" si="11"/>
        <v>-79.1</v>
      </c>
    </row>
    <row r="35" spans="1:13" ht="15.75">
      <c r="A35" s="19" t="s">
        <v>11</v>
      </c>
      <c r="B35" s="20" t="s">
        <v>12</v>
      </c>
      <c r="C35" s="21">
        <v>557.8</v>
      </c>
      <c r="D35" s="21">
        <v>557.8</v>
      </c>
      <c r="E35" s="21">
        <v>36</v>
      </c>
      <c r="F35" s="21">
        <v>524.485</v>
      </c>
      <c r="G35" s="21">
        <v>61.685</v>
      </c>
      <c r="H35" s="51">
        <v>2.246</v>
      </c>
      <c r="I35" s="51"/>
      <c r="J35" s="51"/>
      <c r="K35" s="52">
        <v>59.5</v>
      </c>
      <c r="L35" s="52">
        <f>H35-K35</f>
        <v>-57.254</v>
      </c>
      <c r="M35" s="59">
        <v>-59.8</v>
      </c>
    </row>
    <row r="36" spans="1:13" ht="15.75">
      <c r="A36" s="19" t="s">
        <v>13</v>
      </c>
      <c r="B36" s="20" t="s">
        <v>14</v>
      </c>
      <c r="C36" s="21">
        <v>183.5</v>
      </c>
      <c r="D36" s="21">
        <v>183.5</v>
      </c>
      <c r="E36" s="21">
        <v>15</v>
      </c>
      <c r="F36" s="21">
        <v>171.413</v>
      </c>
      <c r="G36" s="21">
        <v>20.005</v>
      </c>
      <c r="H36" s="51">
        <v>3.212</v>
      </c>
      <c r="I36" s="51"/>
      <c r="J36" s="51"/>
      <c r="K36" s="52">
        <v>19.2</v>
      </c>
      <c r="L36" s="52">
        <f>H36-K36</f>
        <v>-15.988</v>
      </c>
      <c r="M36" s="59">
        <v>-19.3</v>
      </c>
    </row>
    <row r="37" spans="1:13" ht="31.5">
      <c r="A37" s="25" t="s">
        <v>35</v>
      </c>
      <c r="B37" s="26" t="s">
        <v>36</v>
      </c>
      <c r="C37" s="27">
        <v>707.4</v>
      </c>
      <c r="D37" s="27">
        <v>707.4</v>
      </c>
      <c r="E37" s="27">
        <v>0</v>
      </c>
      <c r="F37" s="27">
        <v>661.881</v>
      </c>
      <c r="G37" s="27">
        <v>53.631</v>
      </c>
      <c r="H37" s="50">
        <f aca="true" t="shared" si="12" ref="H37:M37">H38+H39</f>
        <v>7.087</v>
      </c>
      <c r="I37" s="50">
        <f t="shared" si="12"/>
        <v>0</v>
      </c>
      <c r="J37" s="50">
        <f t="shared" si="12"/>
        <v>0</v>
      </c>
      <c r="K37" s="50">
        <f t="shared" si="12"/>
        <v>75</v>
      </c>
      <c r="L37" s="50">
        <f t="shared" si="12"/>
        <v>-67.91300000000001</v>
      </c>
      <c r="M37" s="54">
        <f t="shared" si="12"/>
        <v>-68</v>
      </c>
    </row>
    <row r="38" spans="1:13" ht="15.75">
      <c r="A38" s="19" t="s">
        <v>11</v>
      </c>
      <c r="B38" s="20" t="s">
        <v>12</v>
      </c>
      <c r="C38" s="21">
        <v>512.6</v>
      </c>
      <c r="D38" s="21">
        <v>512.6</v>
      </c>
      <c r="E38" s="21">
        <v>0</v>
      </c>
      <c r="F38" s="21">
        <v>479.659</v>
      </c>
      <c r="G38" s="21">
        <v>39.322</v>
      </c>
      <c r="H38" s="51">
        <v>4.687</v>
      </c>
      <c r="I38" s="51"/>
      <c r="J38" s="51"/>
      <c r="K38" s="52">
        <v>55</v>
      </c>
      <c r="L38" s="52">
        <f>H38-K38</f>
        <v>-50.313</v>
      </c>
      <c r="M38" s="59">
        <v>-50.4</v>
      </c>
    </row>
    <row r="39" spans="1:13" ht="15.75">
      <c r="A39" s="19" t="s">
        <v>13</v>
      </c>
      <c r="B39" s="20" t="s">
        <v>14</v>
      </c>
      <c r="C39" s="21">
        <v>194.8</v>
      </c>
      <c r="D39" s="21">
        <v>194.8</v>
      </c>
      <c r="E39" s="21">
        <v>0</v>
      </c>
      <c r="F39" s="21">
        <v>182.221</v>
      </c>
      <c r="G39" s="21">
        <v>14.308</v>
      </c>
      <c r="H39" s="51">
        <v>2.4</v>
      </c>
      <c r="I39" s="51"/>
      <c r="J39" s="51"/>
      <c r="K39" s="52">
        <v>20</v>
      </c>
      <c r="L39" s="52">
        <f>H39-K39</f>
        <v>-17.6</v>
      </c>
      <c r="M39" s="59">
        <v>-17.6</v>
      </c>
    </row>
    <row r="40" spans="1:13" ht="15.75">
      <c r="A40" s="25" t="s">
        <v>37</v>
      </c>
      <c r="B40" s="26" t="s">
        <v>38</v>
      </c>
      <c r="C40" s="27">
        <v>737.5</v>
      </c>
      <c r="D40" s="27">
        <v>737.5</v>
      </c>
      <c r="E40" s="27">
        <v>0</v>
      </c>
      <c r="F40" s="27">
        <v>635.919</v>
      </c>
      <c r="G40" s="27">
        <v>58.308</v>
      </c>
      <c r="H40" s="50">
        <f aca="true" t="shared" si="13" ref="H40:M40">H41+H42</f>
        <v>83.118</v>
      </c>
      <c r="I40" s="50">
        <f t="shared" si="13"/>
        <v>0</v>
      </c>
      <c r="J40" s="50">
        <f t="shared" si="13"/>
        <v>0</v>
      </c>
      <c r="K40" s="50">
        <f t="shared" si="13"/>
        <v>60.8</v>
      </c>
      <c r="L40" s="50">
        <f t="shared" si="13"/>
        <v>22.318</v>
      </c>
      <c r="M40" s="54">
        <f t="shared" si="13"/>
        <v>0</v>
      </c>
    </row>
    <row r="41" spans="1:13" ht="15.75">
      <c r="A41" s="19" t="s">
        <v>11</v>
      </c>
      <c r="B41" s="20" t="s">
        <v>12</v>
      </c>
      <c r="C41" s="21">
        <v>541</v>
      </c>
      <c r="D41" s="21">
        <v>541</v>
      </c>
      <c r="E41" s="21">
        <v>0</v>
      </c>
      <c r="F41" s="21">
        <v>480.283</v>
      </c>
      <c r="G41" s="21">
        <v>43.311</v>
      </c>
      <c r="H41" s="51">
        <v>47.64</v>
      </c>
      <c r="I41" s="51"/>
      <c r="J41" s="51"/>
      <c r="K41" s="52">
        <v>44.6</v>
      </c>
      <c r="L41" s="52">
        <f>H41-K41</f>
        <v>3.039999999999999</v>
      </c>
      <c r="M41" s="59"/>
    </row>
    <row r="42" spans="1:13" ht="15.75">
      <c r="A42" s="19" t="s">
        <v>13</v>
      </c>
      <c r="B42" s="20" t="s">
        <v>14</v>
      </c>
      <c r="C42" s="21">
        <v>196.5</v>
      </c>
      <c r="D42" s="21">
        <v>196.5</v>
      </c>
      <c r="E42" s="21">
        <v>0</v>
      </c>
      <c r="F42" s="21">
        <v>155.636</v>
      </c>
      <c r="G42" s="21">
        <v>14.997</v>
      </c>
      <c r="H42" s="51">
        <v>35.478</v>
      </c>
      <c r="I42" s="51"/>
      <c r="J42" s="51"/>
      <c r="K42" s="52">
        <v>16.2</v>
      </c>
      <c r="L42" s="52">
        <f>H42-K42</f>
        <v>19.278000000000002</v>
      </c>
      <c r="M42" s="59"/>
    </row>
    <row r="43" spans="1:13" ht="15.75">
      <c r="A43" s="31"/>
      <c r="B43" s="32" t="s">
        <v>114</v>
      </c>
      <c r="C43" s="33"/>
      <c r="D43" s="33"/>
      <c r="E43" s="33"/>
      <c r="F43" s="33"/>
      <c r="G43" s="33"/>
      <c r="H43" s="53">
        <f aca="true" t="shared" si="14" ref="H43:M43">H44+H47+H50+H53+H56+H59</f>
        <v>15670.508999999998</v>
      </c>
      <c r="I43" s="53">
        <f t="shared" si="14"/>
        <v>0</v>
      </c>
      <c r="J43" s="53">
        <f t="shared" si="14"/>
        <v>568.5110000000001</v>
      </c>
      <c r="K43" s="53">
        <f t="shared" si="14"/>
        <v>6669.655</v>
      </c>
      <c r="L43" s="53">
        <f t="shared" si="14"/>
        <v>8432.342999999999</v>
      </c>
      <c r="M43" s="53">
        <f t="shared" si="14"/>
        <v>0</v>
      </c>
    </row>
    <row r="44" spans="1:13" ht="15.75">
      <c r="A44" s="25" t="s">
        <v>39</v>
      </c>
      <c r="B44" s="26" t="s">
        <v>40</v>
      </c>
      <c r="C44" s="27">
        <v>14985.47</v>
      </c>
      <c r="D44" s="27">
        <v>13258.5</v>
      </c>
      <c r="E44" s="27">
        <v>1824.1</v>
      </c>
      <c r="F44" s="27">
        <v>10396.258</v>
      </c>
      <c r="G44" s="27">
        <v>580.956</v>
      </c>
      <c r="H44" s="50">
        <f aca="true" t="shared" si="15" ref="H44:M44">H45+H46</f>
        <v>3660.027</v>
      </c>
      <c r="I44" s="50">
        <f t="shared" si="15"/>
        <v>0</v>
      </c>
      <c r="J44" s="50">
        <f t="shared" si="15"/>
        <v>317.865</v>
      </c>
      <c r="K44" s="50">
        <f t="shared" si="15"/>
        <v>1523.783</v>
      </c>
      <c r="L44" s="50">
        <f t="shared" si="15"/>
        <v>1818.379</v>
      </c>
      <c r="M44" s="50">
        <f t="shared" si="15"/>
        <v>0</v>
      </c>
    </row>
    <row r="45" spans="1:13" ht="15.75">
      <c r="A45" s="19" t="s">
        <v>11</v>
      </c>
      <c r="B45" s="20" t="s">
        <v>12</v>
      </c>
      <c r="C45" s="21">
        <v>11085.57</v>
      </c>
      <c r="D45" s="21">
        <v>9798</v>
      </c>
      <c r="E45" s="21">
        <v>1348</v>
      </c>
      <c r="F45" s="21">
        <v>7705.664</v>
      </c>
      <c r="G45" s="21">
        <v>429.014</v>
      </c>
      <c r="H45" s="51">
        <v>2699.361</v>
      </c>
      <c r="I45" s="51"/>
      <c r="J45" s="51">
        <v>245.638</v>
      </c>
      <c r="K45" s="52">
        <v>1129.154</v>
      </c>
      <c r="L45" s="52">
        <f>H45-J45-K45</f>
        <v>1324.569</v>
      </c>
      <c r="M45" s="52"/>
    </row>
    <row r="46" spans="1:13" ht="15.75">
      <c r="A46" s="19" t="s">
        <v>13</v>
      </c>
      <c r="B46" s="20" t="s">
        <v>14</v>
      </c>
      <c r="C46" s="21">
        <v>3899.9</v>
      </c>
      <c r="D46" s="21">
        <v>3460.5</v>
      </c>
      <c r="E46" s="21">
        <v>476.1</v>
      </c>
      <c r="F46" s="21">
        <v>2690.594</v>
      </c>
      <c r="G46" s="21">
        <v>151.942</v>
      </c>
      <c r="H46" s="51">
        <v>960.666</v>
      </c>
      <c r="I46" s="51"/>
      <c r="J46" s="51">
        <v>72.227</v>
      </c>
      <c r="K46" s="52">
        <v>394.629</v>
      </c>
      <c r="L46" s="52">
        <f>H46-J46-K46</f>
        <v>493.81000000000006</v>
      </c>
      <c r="M46" s="52"/>
    </row>
    <row r="47" spans="1:13" ht="15.75">
      <c r="A47" s="25" t="s">
        <v>41</v>
      </c>
      <c r="B47" s="26" t="s">
        <v>103</v>
      </c>
      <c r="C47" s="27">
        <v>43476.76</v>
      </c>
      <c r="D47" s="27">
        <v>38308.65</v>
      </c>
      <c r="E47" s="27">
        <v>4885</v>
      </c>
      <c r="F47" s="27">
        <v>31351.854</v>
      </c>
      <c r="G47" s="27">
        <v>2611.189</v>
      </c>
      <c r="H47" s="50">
        <f aca="true" t="shared" si="16" ref="H47:M47">H48+H49</f>
        <v>9803.391</v>
      </c>
      <c r="I47" s="50">
        <f t="shared" si="16"/>
        <v>0</v>
      </c>
      <c r="J47" s="50">
        <f t="shared" si="16"/>
        <v>0</v>
      </c>
      <c r="K47" s="50">
        <f t="shared" si="16"/>
        <v>4591.839</v>
      </c>
      <c r="L47" s="50">
        <f t="shared" si="16"/>
        <v>5211.552</v>
      </c>
      <c r="M47" s="50">
        <f t="shared" si="16"/>
        <v>0</v>
      </c>
    </row>
    <row r="48" spans="1:13" ht="15.75">
      <c r="A48" s="19" t="s">
        <v>11</v>
      </c>
      <c r="B48" s="20" t="s">
        <v>12</v>
      </c>
      <c r="C48" s="21">
        <v>32162.12</v>
      </c>
      <c r="D48" s="21">
        <v>28310</v>
      </c>
      <c r="E48" s="21">
        <v>3610</v>
      </c>
      <c r="F48" s="21">
        <v>23183.591</v>
      </c>
      <c r="G48" s="21">
        <v>1933.484</v>
      </c>
      <c r="H48" s="51">
        <v>7270.746</v>
      </c>
      <c r="I48" s="51"/>
      <c r="J48" s="51"/>
      <c r="K48" s="52">
        <v>3391.205</v>
      </c>
      <c r="L48" s="52">
        <f>H48-J48-K48</f>
        <v>3879.541</v>
      </c>
      <c r="M48" s="52"/>
    </row>
    <row r="49" spans="1:13" ht="15.75">
      <c r="A49" s="19" t="s">
        <v>13</v>
      </c>
      <c r="B49" s="20" t="s">
        <v>14</v>
      </c>
      <c r="C49" s="21">
        <v>11314.64</v>
      </c>
      <c r="D49" s="21">
        <v>9998.65</v>
      </c>
      <c r="E49" s="21">
        <v>1275</v>
      </c>
      <c r="F49" s="21">
        <v>8168.264</v>
      </c>
      <c r="G49" s="21">
        <v>677.705</v>
      </c>
      <c r="H49" s="51">
        <v>2532.645</v>
      </c>
      <c r="I49" s="51"/>
      <c r="J49" s="51"/>
      <c r="K49" s="52">
        <v>1200.634</v>
      </c>
      <c r="L49" s="52">
        <f>H49-J49-K49</f>
        <v>1332.011</v>
      </c>
      <c r="M49" s="52"/>
    </row>
    <row r="50" spans="1:13" ht="15.75">
      <c r="A50" s="25" t="s">
        <v>43</v>
      </c>
      <c r="B50" s="26" t="s">
        <v>104</v>
      </c>
      <c r="C50" s="27">
        <v>4169.96</v>
      </c>
      <c r="D50" s="27">
        <v>3223.46</v>
      </c>
      <c r="E50" s="27">
        <v>477.05</v>
      </c>
      <c r="F50" s="27">
        <v>2503.814</v>
      </c>
      <c r="G50" s="27">
        <v>144.671</v>
      </c>
      <c r="H50" s="50">
        <f aca="true" t="shared" si="17" ref="H50:M50">H51+H52</f>
        <v>1546.928</v>
      </c>
      <c r="I50" s="50">
        <f t="shared" si="17"/>
        <v>0</v>
      </c>
      <c r="J50" s="50">
        <f t="shared" si="17"/>
        <v>164.363</v>
      </c>
      <c r="K50" s="50">
        <f t="shared" si="17"/>
        <v>382.07800000000003</v>
      </c>
      <c r="L50" s="50">
        <f t="shared" si="17"/>
        <v>1000.487</v>
      </c>
      <c r="M50" s="50">
        <f t="shared" si="17"/>
        <v>0</v>
      </c>
    </row>
    <row r="51" spans="1:13" ht="15.75">
      <c r="A51" s="19" t="s">
        <v>11</v>
      </c>
      <c r="B51" s="20" t="s">
        <v>12</v>
      </c>
      <c r="C51" s="21">
        <v>3059.4</v>
      </c>
      <c r="D51" s="21">
        <v>2365</v>
      </c>
      <c r="E51" s="21">
        <v>350</v>
      </c>
      <c r="F51" s="21">
        <v>1865.334</v>
      </c>
      <c r="G51" s="21">
        <v>110.818</v>
      </c>
      <c r="H51" s="51">
        <v>1105.757</v>
      </c>
      <c r="I51" s="51"/>
      <c r="J51" s="51">
        <v>123.335</v>
      </c>
      <c r="K51" s="52">
        <v>284.134</v>
      </c>
      <c r="L51" s="52">
        <f>H51-J51-K51</f>
        <v>698.288</v>
      </c>
      <c r="M51" s="52"/>
    </row>
    <row r="52" spans="1:13" ht="15.75">
      <c r="A52" s="19" t="s">
        <v>13</v>
      </c>
      <c r="B52" s="20" t="s">
        <v>14</v>
      </c>
      <c r="C52" s="21">
        <v>1110.56</v>
      </c>
      <c r="D52" s="21">
        <v>858.46</v>
      </c>
      <c r="E52" s="21">
        <v>127.05</v>
      </c>
      <c r="F52" s="21">
        <v>638.48</v>
      </c>
      <c r="G52" s="21">
        <v>33.853</v>
      </c>
      <c r="H52" s="51">
        <v>441.171</v>
      </c>
      <c r="I52" s="51"/>
      <c r="J52" s="51">
        <v>41.028</v>
      </c>
      <c r="K52" s="52">
        <v>97.944</v>
      </c>
      <c r="L52" s="52">
        <f>H52-J52-K52</f>
        <v>302.19899999999996</v>
      </c>
      <c r="M52" s="52"/>
    </row>
    <row r="53" spans="1:13" ht="15.75">
      <c r="A53" s="25" t="s">
        <v>45</v>
      </c>
      <c r="B53" s="26" t="s">
        <v>105</v>
      </c>
      <c r="C53" s="27">
        <v>435.43</v>
      </c>
      <c r="D53" s="27">
        <v>389.36</v>
      </c>
      <c r="E53" s="27">
        <v>51.8</v>
      </c>
      <c r="F53" s="27">
        <v>318.893</v>
      </c>
      <c r="G53" s="27">
        <v>17.747</v>
      </c>
      <c r="H53" s="50">
        <f aca="true" t="shared" si="18" ref="H53:M53">H54+H55</f>
        <v>97.161</v>
      </c>
      <c r="I53" s="50">
        <f t="shared" si="18"/>
        <v>0</v>
      </c>
      <c r="J53" s="50">
        <f t="shared" si="18"/>
        <v>24.915</v>
      </c>
      <c r="K53" s="50">
        <f t="shared" si="18"/>
        <v>57.955</v>
      </c>
      <c r="L53" s="50">
        <f t="shared" si="18"/>
        <v>14.290999999999995</v>
      </c>
      <c r="M53" s="50">
        <f t="shared" si="18"/>
        <v>0</v>
      </c>
    </row>
    <row r="54" spans="1:13" ht="15.75">
      <c r="A54" s="19" t="s">
        <v>11</v>
      </c>
      <c r="B54" s="20" t="s">
        <v>12</v>
      </c>
      <c r="C54" s="21">
        <v>319.46</v>
      </c>
      <c r="D54" s="21">
        <v>285.5</v>
      </c>
      <c r="E54" s="21">
        <v>38</v>
      </c>
      <c r="F54" s="21">
        <v>232.057</v>
      </c>
      <c r="G54" s="21">
        <v>12.968</v>
      </c>
      <c r="H54" s="51">
        <v>73.051</v>
      </c>
      <c r="I54" s="51"/>
      <c r="J54" s="51">
        <v>18.123</v>
      </c>
      <c r="K54" s="52">
        <v>42.5</v>
      </c>
      <c r="L54" s="52">
        <f>H54-J54-K54</f>
        <v>12.427999999999997</v>
      </c>
      <c r="M54" s="52"/>
    </row>
    <row r="55" spans="1:13" ht="15.75">
      <c r="A55" s="19" t="s">
        <v>13</v>
      </c>
      <c r="B55" s="20" t="s">
        <v>14</v>
      </c>
      <c r="C55" s="21">
        <v>115.97</v>
      </c>
      <c r="D55" s="21">
        <v>103.86</v>
      </c>
      <c r="E55" s="21">
        <v>13.8</v>
      </c>
      <c r="F55" s="21">
        <v>86.836</v>
      </c>
      <c r="G55" s="21">
        <v>4.779</v>
      </c>
      <c r="H55" s="51">
        <v>24.11</v>
      </c>
      <c r="I55" s="51"/>
      <c r="J55" s="51">
        <v>6.792</v>
      </c>
      <c r="K55" s="52">
        <v>15.455</v>
      </c>
      <c r="L55" s="52">
        <f>H55-J55-K55</f>
        <v>1.8629999999999978</v>
      </c>
      <c r="M55" s="52"/>
    </row>
    <row r="56" spans="1:13" ht="15.75">
      <c r="A56" s="25" t="s">
        <v>47</v>
      </c>
      <c r="B56" s="26" t="s">
        <v>106</v>
      </c>
      <c r="C56" s="27">
        <v>1175.44</v>
      </c>
      <c r="D56" s="27">
        <v>965.6</v>
      </c>
      <c r="E56" s="27">
        <v>103.6</v>
      </c>
      <c r="F56" s="27">
        <v>709.637</v>
      </c>
      <c r="G56" s="27">
        <v>59.663</v>
      </c>
      <c r="H56" s="50">
        <f aca="true" t="shared" si="19" ref="H56:M56">H57+H58</f>
        <v>430.265</v>
      </c>
      <c r="I56" s="50">
        <f t="shared" si="19"/>
        <v>0</v>
      </c>
      <c r="J56" s="50">
        <f t="shared" si="19"/>
        <v>42.931</v>
      </c>
      <c r="K56" s="50">
        <f t="shared" si="19"/>
        <v>80</v>
      </c>
      <c r="L56" s="50">
        <f t="shared" si="19"/>
        <v>307.33399999999995</v>
      </c>
      <c r="M56" s="50">
        <f t="shared" si="19"/>
        <v>0</v>
      </c>
    </row>
    <row r="57" spans="1:13" ht="15.75">
      <c r="A57" s="19" t="s">
        <v>11</v>
      </c>
      <c r="B57" s="20" t="s">
        <v>12</v>
      </c>
      <c r="C57" s="21">
        <v>862.95</v>
      </c>
      <c r="D57" s="21">
        <v>709.12</v>
      </c>
      <c r="E57" s="21">
        <v>76.6</v>
      </c>
      <c r="F57" s="21">
        <v>523.916</v>
      </c>
      <c r="G57" s="21">
        <v>41.583</v>
      </c>
      <c r="H57" s="51">
        <v>312.709</v>
      </c>
      <c r="I57" s="51"/>
      <c r="J57" s="51">
        <v>32.6</v>
      </c>
      <c r="K57" s="52">
        <v>60</v>
      </c>
      <c r="L57" s="52">
        <f>H57-J57-K57</f>
        <v>220.10899999999998</v>
      </c>
      <c r="M57" s="52"/>
    </row>
    <row r="58" spans="1:13" ht="15.75">
      <c r="A58" s="19" t="s">
        <v>13</v>
      </c>
      <c r="B58" s="20" t="s">
        <v>14</v>
      </c>
      <c r="C58" s="21">
        <v>312.49</v>
      </c>
      <c r="D58" s="21">
        <v>256.48</v>
      </c>
      <c r="E58" s="21">
        <v>27</v>
      </c>
      <c r="F58" s="21">
        <v>185.721</v>
      </c>
      <c r="G58" s="21">
        <v>18.08</v>
      </c>
      <c r="H58" s="51">
        <v>117.556</v>
      </c>
      <c r="I58" s="51"/>
      <c r="J58" s="51">
        <v>10.331</v>
      </c>
      <c r="K58" s="52">
        <v>20</v>
      </c>
      <c r="L58" s="52">
        <f>H58-J58-K58</f>
        <v>87.225</v>
      </c>
      <c r="M58" s="52"/>
    </row>
    <row r="59" spans="1:13" ht="31.5">
      <c r="A59" s="25" t="s">
        <v>49</v>
      </c>
      <c r="B59" s="26" t="s">
        <v>50</v>
      </c>
      <c r="C59" s="27">
        <v>430.93</v>
      </c>
      <c r="D59" s="27">
        <v>367.31</v>
      </c>
      <c r="E59" s="27">
        <v>40.9</v>
      </c>
      <c r="F59" s="27">
        <v>284.064</v>
      </c>
      <c r="G59" s="27">
        <v>17.078</v>
      </c>
      <c r="H59" s="50">
        <f aca="true" t="shared" si="20" ref="H59:M59">H60+H61</f>
        <v>132.737</v>
      </c>
      <c r="I59" s="50">
        <f t="shared" si="20"/>
        <v>0</v>
      </c>
      <c r="J59" s="50">
        <f t="shared" si="20"/>
        <v>18.436999999999998</v>
      </c>
      <c r="K59" s="50">
        <f t="shared" si="20"/>
        <v>34</v>
      </c>
      <c r="L59" s="50">
        <f t="shared" si="20"/>
        <v>80.3</v>
      </c>
      <c r="M59" s="50">
        <f t="shared" si="20"/>
        <v>0</v>
      </c>
    </row>
    <row r="60" spans="1:13" ht="15.75">
      <c r="A60" s="19" t="s">
        <v>11</v>
      </c>
      <c r="B60" s="20" t="s">
        <v>12</v>
      </c>
      <c r="C60" s="21">
        <v>316.16</v>
      </c>
      <c r="D60" s="21">
        <v>269.43</v>
      </c>
      <c r="E60" s="21">
        <v>30</v>
      </c>
      <c r="F60" s="21">
        <v>207.999</v>
      </c>
      <c r="G60" s="21">
        <v>12.454</v>
      </c>
      <c r="H60" s="51">
        <v>97.696</v>
      </c>
      <c r="I60" s="51"/>
      <c r="J60" s="51">
        <v>13.392</v>
      </c>
      <c r="K60" s="52">
        <v>25</v>
      </c>
      <c r="L60" s="52">
        <f>H60-J60-K60</f>
        <v>59.304</v>
      </c>
      <c r="M60" s="52"/>
    </row>
    <row r="61" spans="1:13" ht="15.75">
      <c r="A61" s="19" t="s">
        <v>13</v>
      </c>
      <c r="B61" s="20" t="s">
        <v>14</v>
      </c>
      <c r="C61" s="21">
        <v>114.77</v>
      </c>
      <c r="D61" s="21">
        <v>97.88</v>
      </c>
      <c r="E61" s="21">
        <v>10.9</v>
      </c>
      <c r="F61" s="21">
        <v>76.065</v>
      </c>
      <c r="G61" s="21">
        <v>4.624</v>
      </c>
      <c r="H61" s="51">
        <v>35.041</v>
      </c>
      <c r="I61" s="51"/>
      <c r="J61" s="51">
        <v>5.045</v>
      </c>
      <c r="K61" s="52">
        <v>9</v>
      </c>
      <c r="L61" s="52">
        <f>H61-J61-K61</f>
        <v>20.995999999999995</v>
      </c>
      <c r="M61" s="52"/>
    </row>
    <row r="62" spans="1:13" ht="15.75">
      <c r="A62" s="34"/>
      <c r="B62" s="35" t="s">
        <v>115</v>
      </c>
      <c r="C62" s="36"/>
      <c r="D62" s="36"/>
      <c r="E62" s="36"/>
      <c r="F62" s="36"/>
      <c r="G62" s="36"/>
      <c r="H62" s="54">
        <f aca="true" t="shared" si="21" ref="H62:M62">H63+H66+H69+H72+H75+H78+H81+H84</f>
        <v>3630.025</v>
      </c>
      <c r="I62" s="54">
        <f t="shared" si="21"/>
        <v>430.99</v>
      </c>
      <c r="J62" s="54">
        <f t="shared" si="21"/>
        <v>4484.7119999999995</v>
      </c>
      <c r="K62" s="54">
        <f t="shared" si="21"/>
        <v>5817.9</v>
      </c>
      <c r="L62" s="54">
        <f t="shared" si="21"/>
        <v>-7103.576999999998</v>
      </c>
      <c r="M62" s="54">
        <f t="shared" si="21"/>
        <v>-7117.5</v>
      </c>
    </row>
    <row r="63" spans="1:13" ht="15.75">
      <c r="A63" s="25" t="s">
        <v>53</v>
      </c>
      <c r="B63" s="26" t="s">
        <v>54</v>
      </c>
      <c r="C63" s="27">
        <v>24288.341</v>
      </c>
      <c r="D63" s="27">
        <v>24288.341</v>
      </c>
      <c r="E63" s="27">
        <v>0</v>
      </c>
      <c r="F63" s="27">
        <v>21584.847</v>
      </c>
      <c r="G63" s="27">
        <v>2725.127</v>
      </c>
      <c r="H63" s="50">
        <f aca="true" t="shared" si="22" ref="H63:M63">H64+H65</f>
        <v>2022.6109999999999</v>
      </c>
      <c r="I63" s="50">
        <f t="shared" si="22"/>
        <v>0</v>
      </c>
      <c r="J63" s="50">
        <f t="shared" si="22"/>
        <v>2021.6909999999998</v>
      </c>
      <c r="K63" s="50">
        <f t="shared" si="22"/>
        <v>2687.7</v>
      </c>
      <c r="L63" s="50">
        <f t="shared" si="22"/>
        <v>-2686.7799999999997</v>
      </c>
      <c r="M63" s="50">
        <f t="shared" si="22"/>
        <v>-2690</v>
      </c>
    </row>
    <row r="64" spans="1:13" ht="15.75">
      <c r="A64" s="19" t="s">
        <v>11</v>
      </c>
      <c r="B64" s="20" t="s">
        <v>12</v>
      </c>
      <c r="C64" s="21">
        <v>18159.577</v>
      </c>
      <c r="D64" s="21">
        <v>18159.577</v>
      </c>
      <c r="E64" s="21">
        <v>0</v>
      </c>
      <c r="F64" s="21">
        <v>16187.599</v>
      </c>
      <c r="G64" s="21">
        <v>2039.631</v>
      </c>
      <c r="H64" s="51">
        <v>1521.895</v>
      </c>
      <c r="I64" s="51"/>
      <c r="J64" s="51">
        <v>1521.1</v>
      </c>
      <c r="K64" s="52">
        <v>2010.3</v>
      </c>
      <c r="L64" s="52">
        <f>H64-J64-K64</f>
        <v>-2009.5049999999999</v>
      </c>
      <c r="M64" s="52">
        <v>-2010</v>
      </c>
    </row>
    <row r="65" spans="1:13" ht="15.75">
      <c r="A65" s="19" t="s">
        <v>13</v>
      </c>
      <c r="B65" s="20" t="s">
        <v>14</v>
      </c>
      <c r="C65" s="21">
        <v>6128.764</v>
      </c>
      <c r="D65" s="21">
        <v>6128.764</v>
      </c>
      <c r="E65" s="21">
        <v>0</v>
      </c>
      <c r="F65" s="21">
        <v>5397.248</v>
      </c>
      <c r="G65" s="21">
        <v>685.496</v>
      </c>
      <c r="H65" s="51">
        <v>500.716</v>
      </c>
      <c r="I65" s="51"/>
      <c r="J65" s="51">
        <v>500.591</v>
      </c>
      <c r="K65" s="52">
        <v>677.4</v>
      </c>
      <c r="L65" s="52">
        <f>H65-J65-K65</f>
        <v>-677.275</v>
      </c>
      <c r="M65" s="52">
        <v>-680</v>
      </c>
    </row>
    <row r="66" spans="1:13" ht="15.75">
      <c r="A66" s="25" t="s">
        <v>55</v>
      </c>
      <c r="B66" s="26" t="s">
        <v>56</v>
      </c>
      <c r="C66" s="27">
        <v>8832</v>
      </c>
      <c r="D66" s="27">
        <v>8832</v>
      </c>
      <c r="E66" s="27">
        <v>0</v>
      </c>
      <c r="F66" s="27">
        <v>8401.009</v>
      </c>
      <c r="G66" s="27">
        <v>749.752</v>
      </c>
      <c r="H66" s="50">
        <f aca="true" t="shared" si="23" ref="H66:M66">H67+H68</f>
        <v>430.99</v>
      </c>
      <c r="I66" s="50">
        <f t="shared" si="23"/>
        <v>430.99</v>
      </c>
      <c r="J66" s="50">
        <f t="shared" si="23"/>
        <v>922.698</v>
      </c>
      <c r="K66" s="50">
        <f t="shared" si="23"/>
        <v>952</v>
      </c>
      <c r="L66" s="50">
        <f t="shared" si="23"/>
        <v>-1874.6979999999999</v>
      </c>
      <c r="M66" s="50">
        <f t="shared" si="23"/>
        <v>-1880</v>
      </c>
    </row>
    <row r="67" spans="1:13" ht="15.75">
      <c r="A67" s="19" t="s">
        <v>11</v>
      </c>
      <c r="B67" s="20" t="s">
        <v>12</v>
      </c>
      <c r="C67" s="21">
        <v>6691.61</v>
      </c>
      <c r="D67" s="21">
        <v>6691.61</v>
      </c>
      <c r="E67" s="21">
        <v>0</v>
      </c>
      <c r="F67" s="21">
        <v>6260.619</v>
      </c>
      <c r="G67" s="21">
        <v>457.82</v>
      </c>
      <c r="H67" s="51">
        <v>430.99</v>
      </c>
      <c r="I67" s="51">
        <v>430.99</v>
      </c>
      <c r="J67" s="51">
        <v>697.405</v>
      </c>
      <c r="K67" s="52">
        <v>698</v>
      </c>
      <c r="L67" s="52">
        <f>H67-I67-J67-K67</f>
        <v>-1395.405</v>
      </c>
      <c r="M67" s="52">
        <v>-1400</v>
      </c>
    </row>
    <row r="68" spans="1:13" ht="15.75">
      <c r="A68" s="19" t="s">
        <v>13</v>
      </c>
      <c r="B68" s="20" t="s">
        <v>14</v>
      </c>
      <c r="C68" s="21">
        <v>2140.39</v>
      </c>
      <c r="D68" s="21">
        <v>2140.39</v>
      </c>
      <c r="E68" s="21">
        <v>0</v>
      </c>
      <c r="F68" s="21">
        <v>2140.39</v>
      </c>
      <c r="G68" s="21">
        <v>291.932</v>
      </c>
      <c r="H68" s="51">
        <v>0</v>
      </c>
      <c r="I68" s="51"/>
      <c r="J68" s="51">
        <v>225.293</v>
      </c>
      <c r="K68" s="52">
        <v>254</v>
      </c>
      <c r="L68" s="52">
        <f>H68-I68-J68-K68</f>
        <v>-479.293</v>
      </c>
      <c r="M68" s="52">
        <v>-480</v>
      </c>
    </row>
    <row r="69" spans="1:13" ht="31.5">
      <c r="A69" s="25" t="s">
        <v>57</v>
      </c>
      <c r="B69" s="26" t="s">
        <v>58</v>
      </c>
      <c r="C69" s="27">
        <v>5400</v>
      </c>
      <c r="D69" s="27">
        <v>5400</v>
      </c>
      <c r="E69" s="27">
        <v>0</v>
      </c>
      <c r="F69" s="27">
        <v>4812.096</v>
      </c>
      <c r="G69" s="27">
        <v>645.023</v>
      </c>
      <c r="H69" s="50">
        <f aca="true" t="shared" si="24" ref="H69:M69">H70+H71</f>
        <v>428.903</v>
      </c>
      <c r="I69" s="50">
        <f t="shared" si="24"/>
        <v>0</v>
      </c>
      <c r="J69" s="50">
        <f t="shared" si="24"/>
        <v>427.678</v>
      </c>
      <c r="K69" s="50">
        <f t="shared" si="24"/>
        <v>568.7</v>
      </c>
      <c r="L69" s="50">
        <f t="shared" si="24"/>
        <v>-567.4749999999999</v>
      </c>
      <c r="M69" s="50">
        <f t="shared" si="24"/>
        <v>-570</v>
      </c>
    </row>
    <row r="70" spans="1:13" ht="15.75">
      <c r="A70" s="19" t="s">
        <v>11</v>
      </c>
      <c r="B70" s="20" t="s">
        <v>12</v>
      </c>
      <c r="C70" s="21">
        <v>4010</v>
      </c>
      <c r="D70" s="21">
        <v>4010</v>
      </c>
      <c r="E70" s="21">
        <v>0</v>
      </c>
      <c r="F70" s="21">
        <v>3569.666</v>
      </c>
      <c r="G70" s="21">
        <v>476.9</v>
      </c>
      <c r="H70" s="51">
        <v>320.733</v>
      </c>
      <c r="I70" s="51"/>
      <c r="J70" s="51">
        <v>319.977</v>
      </c>
      <c r="K70" s="52">
        <v>423.6</v>
      </c>
      <c r="L70" s="52">
        <f>H70-J70-K70</f>
        <v>-422.844</v>
      </c>
      <c r="M70" s="52">
        <v>-425</v>
      </c>
    </row>
    <row r="71" spans="1:13" ht="15.75">
      <c r="A71" s="19" t="s">
        <v>13</v>
      </c>
      <c r="B71" s="20" t="s">
        <v>14</v>
      </c>
      <c r="C71" s="21">
        <v>1390</v>
      </c>
      <c r="D71" s="21">
        <v>1390</v>
      </c>
      <c r="E71" s="21">
        <v>0</v>
      </c>
      <c r="F71" s="21">
        <v>1242.43</v>
      </c>
      <c r="G71" s="21">
        <v>168.122</v>
      </c>
      <c r="H71" s="51">
        <v>108.17</v>
      </c>
      <c r="I71" s="51"/>
      <c r="J71" s="51">
        <v>107.701</v>
      </c>
      <c r="K71" s="52">
        <v>145.1</v>
      </c>
      <c r="L71" s="52">
        <f>H71-J71-K71</f>
        <v>-144.63099999999997</v>
      </c>
      <c r="M71" s="52">
        <v>-145</v>
      </c>
    </row>
    <row r="72" spans="1:13" ht="15.75">
      <c r="A72" s="25" t="s">
        <v>59</v>
      </c>
      <c r="B72" s="26" t="s">
        <v>109</v>
      </c>
      <c r="C72" s="27">
        <v>3832.7</v>
      </c>
      <c r="D72" s="27">
        <v>3832.7</v>
      </c>
      <c r="E72" s="27">
        <v>0</v>
      </c>
      <c r="F72" s="27">
        <v>3461.114</v>
      </c>
      <c r="G72" s="27">
        <v>256.037</v>
      </c>
      <c r="H72" s="50">
        <f aca="true" t="shared" si="25" ref="H72:M72">H73+H74</f>
        <v>438.307</v>
      </c>
      <c r="I72" s="50">
        <f t="shared" si="25"/>
        <v>0</v>
      </c>
      <c r="J72" s="50">
        <f t="shared" si="25"/>
        <v>437.028</v>
      </c>
      <c r="K72" s="50">
        <f t="shared" si="25"/>
        <v>450</v>
      </c>
      <c r="L72" s="50">
        <f t="shared" si="25"/>
        <v>-448.721</v>
      </c>
      <c r="M72" s="50">
        <f t="shared" si="25"/>
        <v>-450</v>
      </c>
    </row>
    <row r="73" spans="1:13" ht="15.75">
      <c r="A73" s="19" t="s">
        <v>11</v>
      </c>
      <c r="B73" s="20" t="s">
        <v>12</v>
      </c>
      <c r="C73" s="21">
        <v>2860.7</v>
      </c>
      <c r="D73" s="21">
        <v>2860.7</v>
      </c>
      <c r="E73" s="21">
        <v>0</v>
      </c>
      <c r="F73" s="21">
        <v>2536.796</v>
      </c>
      <c r="G73" s="21">
        <v>142.849</v>
      </c>
      <c r="H73" s="51">
        <v>321.625</v>
      </c>
      <c r="I73" s="51"/>
      <c r="J73" s="51">
        <v>320.957</v>
      </c>
      <c r="K73" s="52">
        <v>330</v>
      </c>
      <c r="L73" s="52">
        <f>H73-J73-K73</f>
        <v>-329.332</v>
      </c>
      <c r="M73" s="52">
        <v>-330</v>
      </c>
    </row>
    <row r="74" spans="1:13" ht="15.75">
      <c r="A74" s="19" t="s">
        <v>13</v>
      </c>
      <c r="B74" s="20" t="s">
        <v>14</v>
      </c>
      <c r="C74" s="21">
        <v>972</v>
      </c>
      <c r="D74" s="21">
        <v>972</v>
      </c>
      <c r="E74" s="21">
        <v>0</v>
      </c>
      <c r="F74" s="21">
        <v>924.318</v>
      </c>
      <c r="G74" s="21">
        <v>113.188</v>
      </c>
      <c r="H74" s="51">
        <v>116.682</v>
      </c>
      <c r="I74" s="51"/>
      <c r="J74" s="51">
        <v>116.071</v>
      </c>
      <c r="K74" s="52">
        <v>120</v>
      </c>
      <c r="L74" s="52">
        <f>H74-J74-K74</f>
        <v>-119.389</v>
      </c>
      <c r="M74" s="52">
        <v>-120</v>
      </c>
    </row>
    <row r="75" spans="1:13" ht="47.25">
      <c r="A75" s="37" t="s">
        <v>61</v>
      </c>
      <c r="B75" s="38" t="s">
        <v>62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55">
        <f aca="true" t="shared" si="26" ref="H75:M75">H76+H77</f>
        <v>0</v>
      </c>
      <c r="I75" s="55">
        <f t="shared" si="26"/>
        <v>0</v>
      </c>
      <c r="J75" s="55">
        <f t="shared" si="26"/>
        <v>369.175</v>
      </c>
      <c r="K75" s="55">
        <f t="shared" si="26"/>
        <v>695.1</v>
      </c>
      <c r="L75" s="55">
        <f t="shared" si="26"/>
        <v>-1064.2749999999999</v>
      </c>
      <c r="M75" s="55">
        <f t="shared" si="26"/>
        <v>-1064.4</v>
      </c>
    </row>
    <row r="76" spans="1:13" ht="15.75">
      <c r="A76" s="19" t="s">
        <v>11</v>
      </c>
      <c r="B76" s="20" t="s">
        <v>12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51">
        <v>0</v>
      </c>
      <c r="I76" s="51"/>
      <c r="J76" s="51">
        <v>278.166</v>
      </c>
      <c r="K76" s="52">
        <v>510</v>
      </c>
      <c r="L76" s="52">
        <f>H76-J76-K76</f>
        <v>-788.1659999999999</v>
      </c>
      <c r="M76" s="52">
        <v>-788.2</v>
      </c>
    </row>
    <row r="77" spans="1:13" ht="15.75">
      <c r="A77" s="19" t="s">
        <v>13</v>
      </c>
      <c r="B77" s="20" t="s">
        <v>14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51">
        <v>0</v>
      </c>
      <c r="I77" s="51"/>
      <c r="J77" s="51">
        <v>91.009</v>
      </c>
      <c r="K77" s="52">
        <v>185.1</v>
      </c>
      <c r="L77" s="52">
        <f>H77-J77-K77</f>
        <v>-276.109</v>
      </c>
      <c r="M77" s="52">
        <v>-276.2</v>
      </c>
    </row>
    <row r="78" spans="1:13" ht="15.75">
      <c r="A78" s="25" t="s">
        <v>63</v>
      </c>
      <c r="B78" s="26" t="s">
        <v>107</v>
      </c>
      <c r="C78" s="27">
        <v>2220</v>
      </c>
      <c r="D78" s="27">
        <v>2220</v>
      </c>
      <c r="E78" s="27">
        <v>168</v>
      </c>
      <c r="F78" s="27">
        <v>2046.849</v>
      </c>
      <c r="G78" s="27">
        <v>153.541</v>
      </c>
      <c r="H78" s="50">
        <f aca="true" t="shared" si="27" ref="H78:M78">H79+H80</f>
        <v>97.349</v>
      </c>
      <c r="I78" s="50">
        <f t="shared" si="27"/>
        <v>0</v>
      </c>
      <c r="J78" s="50">
        <f t="shared" si="27"/>
        <v>96.632</v>
      </c>
      <c r="K78" s="50">
        <f t="shared" si="27"/>
        <v>221.5</v>
      </c>
      <c r="L78" s="50">
        <f t="shared" si="27"/>
        <v>-220.78300000000002</v>
      </c>
      <c r="M78" s="50">
        <f t="shared" si="27"/>
        <v>-220.8</v>
      </c>
    </row>
    <row r="79" spans="1:13" ht="15.75">
      <c r="A79" s="19" t="s">
        <v>11</v>
      </c>
      <c r="B79" s="20" t="s">
        <v>12</v>
      </c>
      <c r="C79" s="21">
        <v>1640</v>
      </c>
      <c r="D79" s="21">
        <v>1640</v>
      </c>
      <c r="E79" s="21">
        <v>123</v>
      </c>
      <c r="F79" s="21">
        <v>1516.743</v>
      </c>
      <c r="G79" s="21">
        <v>114.374</v>
      </c>
      <c r="H79" s="51">
        <v>72.156</v>
      </c>
      <c r="I79" s="51"/>
      <c r="J79" s="51">
        <v>71.765</v>
      </c>
      <c r="K79" s="52">
        <v>163.9</v>
      </c>
      <c r="L79" s="52">
        <f>H79-J79-K79</f>
        <v>-163.50900000000001</v>
      </c>
      <c r="M79" s="52">
        <v>-163.5</v>
      </c>
    </row>
    <row r="80" spans="1:13" ht="15.75">
      <c r="A80" s="19" t="s">
        <v>13</v>
      </c>
      <c r="B80" s="20" t="s">
        <v>14</v>
      </c>
      <c r="C80" s="21">
        <v>580</v>
      </c>
      <c r="D80" s="21">
        <v>580</v>
      </c>
      <c r="E80" s="21">
        <v>45</v>
      </c>
      <c r="F80" s="21">
        <v>530.106</v>
      </c>
      <c r="G80" s="21">
        <v>39.167</v>
      </c>
      <c r="H80" s="51">
        <v>25.193</v>
      </c>
      <c r="I80" s="51"/>
      <c r="J80" s="51">
        <v>24.867</v>
      </c>
      <c r="K80" s="52">
        <v>57.6</v>
      </c>
      <c r="L80" s="52">
        <f>H80-J80-K80</f>
        <v>-57.274</v>
      </c>
      <c r="M80" s="52">
        <v>-57.3</v>
      </c>
    </row>
    <row r="81" spans="1:13" ht="15.75">
      <c r="A81" s="25" t="s">
        <v>67</v>
      </c>
      <c r="B81" s="26" t="s">
        <v>68</v>
      </c>
      <c r="C81" s="27">
        <v>1448.5</v>
      </c>
      <c r="D81" s="27">
        <v>1448.5</v>
      </c>
      <c r="E81" s="27">
        <v>0</v>
      </c>
      <c r="F81" s="27">
        <v>1366.753</v>
      </c>
      <c r="G81" s="27">
        <v>164.689</v>
      </c>
      <c r="H81" s="50">
        <f aca="true" t="shared" si="28" ref="H81:M81">H82+H83</f>
        <v>184.746</v>
      </c>
      <c r="I81" s="50">
        <f t="shared" si="28"/>
        <v>0</v>
      </c>
      <c r="J81" s="50">
        <f t="shared" si="28"/>
        <v>183.616</v>
      </c>
      <c r="K81" s="50">
        <f t="shared" si="28"/>
        <v>183.7</v>
      </c>
      <c r="L81" s="50">
        <f t="shared" si="28"/>
        <v>-182.57</v>
      </c>
      <c r="M81" s="50">
        <f t="shared" si="28"/>
        <v>-184</v>
      </c>
    </row>
    <row r="82" spans="1:13" ht="15.75">
      <c r="A82" s="19" t="s">
        <v>11</v>
      </c>
      <c r="B82" s="20" t="s">
        <v>12</v>
      </c>
      <c r="C82" s="21">
        <v>1081.8</v>
      </c>
      <c r="D82" s="21">
        <v>1081.8</v>
      </c>
      <c r="E82" s="21">
        <v>0</v>
      </c>
      <c r="F82" s="21">
        <v>1021.18</v>
      </c>
      <c r="G82" s="21">
        <v>123.924</v>
      </c>
      <c r="H82" s="51">
        <v>136.62</v>
      </c>
      <c r="I82" s="51"/>
      <c r="J82" s="51">
        <v>135.847</v>
      </c>
      <c r="K82" s="52">
        <v>135.9</v>
      </c>
      <c r="L82" s="52">
        <f>H82-J82-K82</f>
        <v>-135.127</v>
      </c>
      <c r="M82" s="52">
        <v>-136</v>
      </c>
    </row>
    <row r="83" spans="1:13" ht="15.75">
      <c r="A83" s="19" t="s">
        <v>13</v>
      </c>
      <c r="B83" s="20" t="s">
        <v>14</v>
      </c>
      <c r="C83" s="21">
        <v>366.7</v>
      </c>
      <c r="D83" s="21">
        <v>366.7</v>
      </c>
      <c r="E83" s="21">
        <v>0</v>
      </c>
      <c r="F83" s="21">
        <v>345.573</v>
      </c>
      <c r="G83" s="21">
        <v>40.765</v>
      </c>
      <c r="H83" s="51">
        <v>48.126</v>
      </c>
      <c r="I83" s="51"/>
      <c r="J83" s="51">
        <v>47.769</v>
      </c>
      <c r="K83" s="52">
        <v>47.8</v>
      </c>
      <c r="L83" s="52">
        <f>H83-J83-K83</f>
        <v>-47.443</v>
      </c>
      <c r="M83" s="52">
        <v>-48</v>
      </c>
    </row>
    <row r="84" spans="1:13" ht="15.75">
      <c r="A84" s="25" t="s">
        <v>69</v>
      </c>
      <c r="B84" s="26" t="s">
        <v>108</v>
      </c>
      <c r="C84" s="27">
        <v>670</v>
      </c>
      <c r="D84" s="27">
        <v>670</v>
      </c>
      <c r="E84" s="27">
        <v>0</v>
      </c>
      <c r="F84" s="27">
        <v>596.979</v>
      </c>
      <c r="G84" s="27">
        <v>56.068</v>
      </c>
      <c r="H84" s="50">
        <f aca="true" t="shared" si="29" ref="H84:M84">H85+H86</f>
        <v>27.119</v>
      </c>
      <c r="I84" s="50">
        <f t="shared" si="29"/>
        <v>0</v>
      </c>
      <c r="J84" s="50">
        <f t="shared" si="29"/>
        <v>26.194</v>
      </c>
      <c r="K84" s="50">
        <f t="shared" si="29"/>
        <v>59.2</v>
      </c>
      <c r="L84" s="50">
        <f t="shared" si="29"/>
        <v>-58.275</v>
      </c>
      <c r="M84" s="50">
        <f t="shared" si="29"/>
        <v>-58.3</v>
      </c>
    </row>
    <row r="85" spans="1:13" ht="15.75">
      <c r="A85" s="19" t="s">
        <v>11</v>
      </c>
      <c r="B85" s="20" t="s">
        <v>12</v>
      </c>
      <c r="C85" s="21">
        <v>490</v>
      </c>
      <c r="D85" s="21">
        <v>490</v>
      </c>
      <c r="E85" s="21">
        <v>0</v>
      </c>
      <c r="F85" s="21">
        <v>435.231</v>
      </c>
      <c r="G85" s="21">
        <v>38.859</v>
      </c>
      <c r="H85" s="51">
        <v>19.668</v>
      </c>
      <c r="I85" s="51"/>
      <c r="J85" s="51">
        <v>19.256</v>
      </c>
      <c r="K85" s="52">
        <v>43.4</v>
      </c>
      <c r="L85" s="52">
        <f>H85-J85-K85</f>
        <v>-42.988</v>
      </c>
      <c r="M85" s="52">
        <v>-43</v>
      </c>
    </row>
    <row r="86" spans="1:13" ht="15.75">
      <c r="A86" s="19" t="s">
        <v>13</v>
      </c>
      <c r="B86" s="20" t="s">
        <v>14</v>
      </c>
      <c r="C86" s="21">
        <v>180</v>
      </c>
      <c r="D86" s="21">
        <v>180</v>
      </c>
      <c r="E86" s="21">
        <v>0</v>
      </c>
      <c r="F86" s="21">
        <v>161.748</v>
      </c>
      <c r="G86" s="21">
        <v>17.209</v>
      </c>
      <c r="H86" s="51">
        <v>7.451</v>
      </c>
      <c r="I86" s="51"/>
      <c r="J86" s="51">
        <v>6.938</v>
      </c>
      <c r="K86" s="52">
        <v>15.8</v>
      </c>
      <c r="L86" s="52">
        <f>H86-J86-K86</f>
        <v>-15.287</v>
      </c>
      <c r="M86" s="52">
        <v>-15.3</v>
      </c>
    </row>
    <row r="87" spans="1:13" ht="15.75">
      <c r="A87" s="40"/>
      <c r="B87" s="41" t="s">
        <v>116</v>
      </c>
      <c r="C87" s="42"/>
      <c r="D87" s="42"/>
      <c r="E87" s="42"/>
      <c r="F87" s="42"/>
      <c r="G87" s="42"/>
      <c r="H87" s="56">
        <f aca="true" t="shared" si="30" ref="H87:M87">H88+H91+H94</f>
        <v>176.052</v>
      </c>
      <c r="I87" s="56">
        <f t="shared" si="30"/>
        <v>0</v>
      </c>
      <c r="J87" s="56">
        <f t="shared" si="30"/>
        <v>61.193</v>
      </c>
      <c r="K87" s="56">
        <f t="shared" si="30"/>
        <v>121.69999999999999</v>
      </c>
      <c r="L87" s="56">
        <f t="shared" si="30"/>
        <v>-6.841000000000008</v>
      </c>
      <c r="M87" s="56">
        <f t="shared" si="30"/>
        <v>-59.300000000000004</v>
      </c>
    </row>
    <row r="88" spans="1:13" ht="31.5">
      <c r="A88" s="25" t="s">
        <v>71</v>
      </c>
      <c r="B88" s="26" t="s">
        <v>72</v>
      </c>
      <c r="C88" s="27">
        <v>502</v>
      </c>
      <c r="D88" s="27">
        <v>424.135</v>
      </c>
      <c r="E88" s="27">
        <v>27.737</v>
      </c>
      <c r="F88" s="27">
        <v>379.367</v>
      </c>
      <c r="G88" s="27">
        <v>25.725</v>
      </c>
      <c r="H88" s="50">
        <f aca="true" t="shared" si="31" ref="H88:M88">H89+H90</f>
        <v>108.049</v>
      </c>
      <c r="I88" s="50">
        <f t="shared" si="31"/>
        <v>0</v>
      </c>
      <c r="J88" s="50">
        <f t="shared" si="31"/>
        <v>20.874</v>
      </c>
      <c r="K88" s="50">
        <f t="shared" si="31"/>
        <v>35.5</v>
      </c>
      <c r="L88" s="50">
        <f t="shared" si="31"/>
        <v>51.675</v>
      </c>
      <c r="M88" s="50">
        <f t="shared" si="31"/>
        <v>0</v>
      </c>
    </row>
    <row r="89" spans="1:13" ht="15.75">
      <c r="A89" s="19" t="s">
        <v>11</v>
      </c>
      <c r="B89" s="20" t="s">
        <v>12</v>
      </c>
      <c r="C89" s="21">
        <v>369.7</v>
      </c>
      <c r="D89" s="21">
        <v>309.335</v>
      </c>
      <c r="E89" s="21">
        <v>20.355</v>
      </c>
      <c r="F89" s="21">
        <v>278.758</v>
      </c>
      <c r="G89" s="21">
        <v>19.307</v>
      </c>
      <c r="H89" s="51">
        <v>79.608</v>
      </c>
      <c r="I89" s="51"/>
      <c r="J89" s="51">
        <v>15.847</v>
      </c>
      <c r="K89" s="52">
        <v>26</v>
      </c>
      <c r="L89" s="52">
        <f>H89-J89-K89</f>
        <v>37.761</v>
      </c>
      <c r="M89" s="52"/>
    </row>
    <row r="90" spans="1:13" ht="15.75">
      <c r="A90" s="19" t="s">
        <v>13</v>
      </c>
      <c r="B90" s="20" t="s">
        <v>14</v>
      </c>
      <c r="C90" s="21">
        <v>132.3</v>
      </c>
      <c r="D90" s="21">
        <v>114.8</v>
      </c>
      <c r="E90" s="21">
        <v>7.382</v>
      </c>
      <c r="F90" s="21">
        <v>100.608</v>
      </c>
      <c r="G90" s="21">
        <v>6.418</v>
      </c>
      <c r="H90" s="51">
        <v>28.441</v>
      </c>
      <c r="I90" s="51"/>
      <c r="J90" s="51">
        <v>5.027</v>
      </c>
      <c r="K90" s="52">
        <v>9.5</v>
      </c>
      <c r="L90" s="52">
        <f>H90-J90-K90</f>
        <v>13.913999999999998</v>
      </c>
      <c r="M90" s="52"/>
    </row>
    <row r="91" spans="1:13" ht="47.25">
      <c r="A91" s="25" t="s">
        <v>73</v>
      </c>
      <c r="B91" s="26" t="s">
        <v>74</v>
      </c>
      <c r="C91" s="27">
        <v>658</v>
      </c>
      <c r="D91" s="27">
        <v>658</v>
      </c>
      <c r="E91" s="27">
        <v>0</v>
      </c>
      <c r="F91" s="27">
        <v>574.962</v>
      </c>
      <c r="G91" s="27">
        <v>31.334</v>
      </c>
      <c r="H91" s="50">
        <f aca="true" t="shared" si="32" ref="H91:M91">H92+H93</f>
        <v>49.937</v>
      </c>
      <c r="I91" s="50">
        <f t="shared" si="32"/>
        <v>0</v>
      </c>
      <c r="J91" s="50">
        <f t="shared" si="32"/>
        <v>24.099000000000004</v>
      </c>
      <c r="K91" s="50">
        <f t="shared" si="32"/>
        <v>57.3</v>
      </c>
      <c r="L91" s="50">
        <f t="shared" si="32"/>
        <v>-31.462000000000003</v>
      </c>
      <c r="M91" s="50">
        <f t="shared" si="32"/>
        <v>-32.2</v>
      </c>
    </row>
    <row r="92" spans="1:13" ht="15.75">
      <c r="A92" s="19" t="s">
        <v>11</v>
      </c>
      <c r="B92" s="20" t="s">
        <v>12</v>
      </c>
      <c r="C92" s="21">
        <v>483.3</v>
      </c>
      <c r="D92" s="21">
        <v>483.3</v>
      </c>
      <c r="E92" s="21">
        <v>0</v>
      </c>
      <c r="F92" s="21">
        <v>428.092</v>
      </c>
      <c r="G92" s="21">
        <v>24.919</v>
      </c>
      <c r="H92" s="51">
        <v>30.607</v>
      </c>
      <c r="I92" s="51"/>
      <c r="J92" s="51">
        <v>18.138</v>
      </c>
      <c r="K92" s="52">
        <v>42.8</v>
      </c>
      <c r="L92" s="52">
        <f>H92-J92-K92</f>
        <v>-30.331</v>
      </c>
      <c r="M92" s="52">
        <v>-31</v>
      </c>
    </row>
    <row r="93" spans="1:13" ht="15.75">
      <c r="A93" s="19" t="s">
        <v>13</v>
      </c>
      <c r="B93" s="20" t="s">
        <v>14</v>
      </c>
      <c r="C93" s="21">
        <v>174.7</v>
      </c>
      <c r="D93" s="21">
        <v>174.7</v>
      </c>
      <c r="E93" s="21">
        <v>0</v>
      </c>
      <c r="F93" s="21">
        <v>146.87</v>
      </c>
      <c r="G93" s="21">
        <v>6.415</v>
      </c>
      <c r="H93" s="51">
        <v>19.33</v>
      </c>
      <c r="I93" s="51"/>
      <c r="J93" s="51">
        <v>5.961</v>
      </c>
      <c r="K93" s="52">
        <v>14.5</v>
      </c>
      <c r="L93" s="52">
        <f>H93-J93-K93</f>
        <v>-1.131000000000002</v>
      </c>
      <c r="M93" s="52">
        <v>-1.2</v>
      </c>
    </row>
    <row r="94" spans="1:13" ht="47.25">
      <c r="A94" s="25" t="s">
        <v>75</v>
      </c>
      <c r="B94" s="26" t="s">
        <v>76</v>
      </c>
      <c r="C94" s="27">
        <v>251.84</v>
      </c>
      <c r="D94" s="27">
        <v>251.84</v>
      </c>
      <c r="E94" s="27">
        <v>13</v>
      </c>
      <c r="F94" s="27">
        <v>221.213</v>
      </c>
      <c r="G94" s="27">
        <v>8.779</v>
      </c>
      <c r="H94" s="50">
        <f aca="true" t="shared" si="33" ref="H94:M94">H95+H96</f>
        <v>18.066</v>
      </c>
      <c r="I94" s="50">
        <f t="shared" si="33"/>
        <v>0</v>
      </c>
      <c r="J94" s="50">
        <f t="shared" si="33"/>
        <v>16.22</v>
      </c>
      <c r="K94" s="50">
        <f t="shared" si="33"/>
        <v>28.9</v>
      </c>
      <c r="L94" s="50">
        <f t="shared" si="33"/>
        <v>-27.054000000000002</v>
      </c>
      <c r="M94" s="50">
        <f t="shared" si="33"/>
        <v>-27.1</v>
      </c>
    </row>
    <row r="95" spans="1:13" ht="15.75">
      <c r="A95" s="19" t="s">
        <v>11</v>
      </c>
      <c r="B95" s="20" t="s">
        <v>12</v>
      </c>
      <c r="C95" s="21">
        <v>186.914</v>
      </c>
      <c r="D95" s="21">
        <v>186.914</v>
      </c>
      <c r="E95" s="21">
        <v>10</v>
      </c>
      <c r="F95" s="21">
        <v>163.942</v>
      </c>
      <c r="G95" s="21">
        <v>4.526</v>
      </c>
      <c r="H95" s="51">
        <v>13.411</v>
      </c>
      <c r="I95" s="51"/>
      <c r="J95" s="51">
        <v>12.201</v>
      </c>
      <c r="K95" s="52">
        <v>21.8</v>
      </c>
      <c r="L95" s="52">
        <f>H95-J95-K95</f>
        <v>-20.590000000000003</v>
      </c>
      <c r="M95" s="52">
        <v>-20.6</v>
      </c>
    </row>
    <row r="96" spans="1:13" ht="15.75">
      <c r="A96" s="19" t="s">
        <v>13</v>
      </c>
      <c r="B96" s="20" t="s">
        <v>14</v>
      </c>
      <c r="C96" s="21">
        <v>64.926</v>
      </c>
      <c r="D96" s="21">
        <v>64.926</v>
      </c>
      <c r="E96" s="21">
        <v>3</v>
      </c>
      <c r="F96" s="21">
        <v>57.27</v>
      </c>
      <c r="G96" s="21">
        <v>4.253</v>
      </c>
      <c r="H96" s="51">
        <v>4.655</v>
      </c>
      <c r="I96" s="51"/>
      <c r="J96" s="51">
        <v>4.019</v>
      </c>
      <c r="K96" s="52">
        <v>7.1</v>
      </c>
      <c r="L96" s="52">
        <f>H96-J96-K96</f>
        <v>-6.4639999999999995</v>
      </c>
      <c r="M96" s="52">
        <v>-6.5</v>
      </c>
    </row>
    <row r="97" spans="1:13" ht="15.75">
      <c r="A97" s="43"/>
      <c r="B97" s="44" t="s">
        <v>117</v>
      </c>
      <c r="C97" s="45"/>
      <c r="D97" s="45"/>
      <c r="E97" s="45"/>
      <c r="F97" s="45"/>
      <c r="G97" s="45"/>
      <c r="H97" s="57">
        <f aca="true" t="shared" si="34" ref="H97:M97">H98+H101+H104+H107+H110</f>
        <v>633.4329999999999</v>
      </c>
      <c r="I97" s="57">
        <f t="shared" si="34"/>
        <v>0</v>
      </c>
      <c r="J97" s="57">
        <f t="shared" si="34"/>
        <v>411.491</v>
      </c>
      <c r="K97" s="57">
        <f t="shared" si="34"/>
        <v>916</v>
      </c>
      <c r="L97" s="57">
        <f t="shared" si="34"/>
        <v>-694.058</v>
      </c>
      <c r="M97" s="57">
        <f t="shared" si="34"/>
        <v>-701</v>
      </c>
    </row>
    <row r="98" spans="1:13" ht="15.75">
      <c r="A98" s="25" t="s">
        <v>77</v>
      </c>
      <c r="B98" s="26" t="s">
        <v>78</v>
      </c>
      <c r="C98" s="27">
        <v>951.1</v>
      </c>
      <c r="D98" s="27">
        <v>951.1</v>
      </c>
      <c r="E98" s="27">
        <v>0</v>
      </c>
      <c r="F98" s="27">
        <v>801.004</v>
      </c>
      <c r="G98" s="27">
        <v>40.903</v>
      </c>
      <c r="H98" s="50">
        <f aca="true" t="shared" si="35" ref="H98:M98">H99+H100</f>
        <v>96.763</v>
      </c>
      <c r="I98" s="50">
        <f t="shared" si="35"/>
        <v>0</v>
      </c>
      <c r="J98" s="50">
        <f t="shared" si="35"/>
        <v>34.347</v>
      </c>
      <c r="K98" s="50">
        <f t="shared" si="35"/>
        <v>107.3</v>
      </c>
      <c r="L98" s="50">
        <f t="shared" si="35"/>
        <v>-44.88399999999999</v>
      </c>
      <c r="M98" s="50">
        <f t="shared" si="35"/>
        <v>-45</v>
      </c>
    </row>
    <row r="99" spans="1:13" ht="15.75">
      <c r="A99" s="19" t="s">
        <v>11</v>
      </c>
      <c r="B99" s="20" t="s">
        <v>12</v>
      </c>
      <c r="C99" s="21">
        <v>696.8</v>
      </c>
      <c r="D99" s="21">
        <v>696.8</v>
      </c>
      <c r="E99" s="21">
        <v>0</v>
      </c>
      <c r="F99" s="21">
        <v>588.198</v>
      </c>
      <c r="G99" s="21">
        <v>30.339</v>
      </c>
      <c r="H99" s="51">
        <v>69.452</v>
      </c>
      <c r="I99" s="51"/>
      <c r="J99" s="51">
        <v>27.127</v>
      </c>
      <c r="K99" s="52">
        <v>77.3</v>
      </c>
      <c r="L99" s="52">
        <f>H99-J99-K99</f>
        <v>-34.974999999999994</v>
      </c>
      <c r="M99" s="52">
        <v>-35</v>
      </c>
    </row>
    <row r="100" spans="1:13" ht="15.75">
      <c r="A100" s="19" t="s">
        <v>13</v>
      </c>
      <c r="B100" s="20" t="s">
        <v>14</v>
      </c>
      <c r="C100" s="21">
        <v>254.3</v>
      </c>
      <c r="D100" s="21">
        <v>254.3</v>
      </c>
      <c r="E100" s="21">
        <v>0</v>
      </c>
      <c r="F100" s="21">
        <v>212.806</v>
      </c>
      <c r="G100" s="21">
        <v>10.564</v>
      </c>
      <c r="H100" s="51">
        <v>27.311</v>
      </c>
      <c r="I100" s="51"/>
      <c r="J100" s="51">
        <v>7.22</v>
      </c>
      <c r="K100" s="52">
        <v>30</v>
      </c>
      <c r="L100" s="52">
        <f>H100-J100-K100</f>
        <v>-9.908999999999999</v>
      </c>
      <c r="M100" s="52">
        <v>-10</v>
      </c>
    </row>
    <row r="101" spans="1:13" ht="15.75">
      <c r="A101" s="25" t="s">
        <v>79</v>
      </c>
      <c r="B101" s="26" t="s">
        <v>80</v>
      </c>
      <c r="C101" s="27">
        <v>183.1</v>
      </c>
      <c r="D101" s="27">
        <v>183.1</v>
      </c>
      <c r="E101" s="27">
        <v>0</v>
      </c>
      <c r="F101" s="27">
        <v>152.789</v>
      </c>
      <c r="G101" s="27">
        <v>8.75</v>
      </c>
      <c r="H101" s="50">
        <f aca="true" t="shared" si="36" ref="H101:M101">H102+H103</f>
        <v>21.858999999999998</v>
      </c>
      <c r="I101" s="50">
        <f t="shared" si="36"/>
        <v>0</v>
      </c>
      <c r="J101" s="50">
        <f t="shared" si="36"/>
        <v>8.824</v>
      </c>
      <c r="K101" s="50">
        <f t="shared" si="36"/>
        <v>20</v>
      </c>
      <c r="L101" s="50">
        <f t="shared" si="36"/>
        <v>-6.965000000000002</v>
      </c>
      <c r="M101" s="50">
        <f t="shared" si="36"/>
        <v>-7</v>
      </c>
    </row>
    <row r="102" spans="1:13" ht="15.75">
      <c r="A102" s="19" t="s">
        <v>11</v>
      </c>
      <c r="B102" s="20" t="s">
        <v>12</v>
      </c>
      <c r="C102" s="21">
        <v>133.7</v>
      </c>
      <c r="D102" s="21">
        <v>133.7</v>
      </c>
      <c r="E102" s="21">
        <v>0</v>
      </c>
      <c r="F102" s="21">
        <v>110.404</v>
      </c>
      <c r="G102" s="21">
        <v>6.42</v>
      </c>
      <c r="H102" s="51">
        <v>17.095</v>
      </c>
      <c r="I102" s="51"/>
      <c r="J102" s="51">
        <v>6.474</v>
      </c>
      <c r="K102" s="52">
        <v>14.6</v>
      </c>
      <c r="L102" s="52">
        <f>H102-J102-K102</f>
        <v>-3.979000000000001</v>
      </c>
      <c r="M102" s="52">
        <v>-4</v>
      </c>
    </row>
    <row r="103" spans="1:13" ht="15.75">
      <c r="A103" s="19" t="s">
        <v>13</v>
      </c>
      <c r="B103" s="20" t="s">
        <v>14</v>
      </c>
      <c r="C103" s="21">
        <v>49.4</v>
      </c>
      <c r="D103" s="21">
        <v>49.4</v>
      </c>
      <c r="E103" s="21">
        <v>0</v>
      </c>
      <c r="F103" s="21">
        <v>42.385</v>
      </c>
      <c r="G103" s="21">
        <v>2.33</v>
      </c>
      <c r="H103" s="51">
        <v>4.764</v>
      </c>
      <c r="I103" s="51"/>
      <c r="J103" s="51">
        <v>2.35</v>
      </c>
      <c r="K103" s="52">
        <v>5.4</v>
      </c>
      <c r="L103" s="52">
        <f>H103-J103-K103</f>
        <v>-2.986</v>
      </c>
      <c r="M103" s="52">
        <v>-3</v>
      </c>
    </row>
    <row r="104" spans="1:13" ht="31.5">
      <c r="A104" s="25" t="s">
        <v>81</v>
      </c>
      <c r="B104" s="26" t="s">
        <v>82</v>
      </c>
      <c r="C104" s="27">
        <v>1471.9</v>
      </c>
      <c r="D104" s="27">
        <v>1471.9</v>
      </c>
      <c r="E104" s="27">
        <v>0</v>
      </c>
      <c r="F104" s="27">
        <v>1303.311</v>
      </c>
      <c r="G104" s="27">
        <v>65.609</v>
      </c>
      <c r="H104" s="50">
        <f aca="true" t="shared" si="37" ref="H104:M104">H105+H106</f>
        <v>92.328</v>
      </c>
      <c r="I104" s="50">
        <f t="shared" si="37"/>
        <v>0</v>
      </c>
      <c r="J104" s="50">
        <f t="shared" si="37"/>
        <v>65.565</v>
      </c>
      <c r="K104" s="50">
        <f t="shared" si="37"/>
        <v>174.60000000000002</v>
      </c>
      <c r="L104" s="50">
        <f t="shared" si="37"/>
        <v>-147.837</v>
      </c>
      <c r="M104" s="50">
        <f t="shared" si="37"/>
        <v>-148</v>
      </c>
    </row>
    <row r="105" spans="1:13" ht="15.75">
      <c r="A105" s="19" t="s">
        <v>11</v>
      </c>
      <c r="B105" s="20" t="s">
        <v>12</v>
      </c>
      <c r="C105" s="21">
        <v>1076.2</v>
      </c>
      <c r="D105" s="21">
        <v>1076.2</v>
      </c>
      <c r="E105" s="21">
        <v>0</v>
      </c>
      <c r="F105" s="21">
        <v>954.237</v>
      </c>
      <c r="G105" s="21">
        <v>48.397</v>
      </c>
      <c r="H105" s="51">
        <v>66.013</v>
      </c>
      <c r="I105" s="51"/>
      <c r="J105" s="51">
        <v>48.037</v>
      </c>
      <c r="K105" s="52">
        <v>127.9</v>
      </c>
      <c r="L105" s="52">
        <f>H105-J105-K105</f>
        <v>-109.924</v>
      </c>
      <c r="M105" s="52">
        <v>-110</v>
      </c>
    </row>
    <row r="106" spans="1:13" ht="15.75">
      <c r="A106" s="19" t="s">
        <v>13</v>
      </c>
      <c r="B106" s="20" t="s">
        <v>14</v>
      </c>
      <c r="C106" s="21">
        <v>395.7</v>
      </c>
      <c r="D106" s="21">
        <v>395.7</v>
      </c>
      <c r="E106" s="21">
        <v>0</v>
      </c>
      <c r="F106" s="21">
        <v>349.074</v>
      </c>
      <c r="G106" s="21">
        <v>17.211</v>
      </c>
      <c r="H106" s="51">
        <v>26.315</v>
      </c>
      <c r="I106" s="51"/>
      <c r="J106" s="51">
        <v>17.528</v>
      </c>
      <c r="K106" s="52">
        <v>46.7</v>
      </c>
      <c r="L106" s="52">
        <f>H106-J106-K106</f>
        <v>-37.913</v>
      </c>
      <c r="M106" s="52">
        <v>-38</v>
      </c>
    </row>
    <row r="107" spans="1:13" ht="31.5">
      <c r="A107" s="25" t="s">
        <v>83</v>
      </c>
      <c r="B107" s="26" t="s">
        <v>84</v>
      </c>
      <c r="C107" s="27">
        <v>5110</v>
      </c>
      <c r="D107" s="27">
        <v>5110</v>
      </c>
      <c r="E107" s="27">
        <v>0</v>
      </c>
      <c r="F107" s="27">
        <v>4448.923</v>
      </c>
      <c r="G107" s="27">
        <v>176.611</v>
      </c>
      <c r="H107" s="50">
        <f aca="true" t="shared" si="38" ref="H107:M107">H108+H109</f>
        <v>389.976</v>
      </c>
      <c r="I107" s="50">
        <f t="shared" si="38"/>
        <v>0</v>
      </c>
      <c r="J107" s="50">
        <f t="shared" si="38"/>
        <v>293.911</v>
      </c>
      <c r="K107" s="50">
        <f t="shared" si="38"/>
        <v>591.1</v>
      </c>
      <c r="L107" s="50">
        <f t="shared" si="38"/>
        <v>-495.03499999999997</v>
      </c>
      <c r="M107" s="50">
        <f t="shared" si="38"/>
        <v>-495</v>
      </c>
    </row>
    <row r="108" spans="1:13" ht="15.75">
      <c r="A108" s="19" t="s">
        <v>11</v>
      </c>
      <c r="B108" s="20" t="s">
        <v>12</v>
      </c>
      <c r="C108" s="21">
        <v>3785</v>
      </c>
      <c r="D108" s="21">
        <v>3785</v>
      </c>
      <c r="E108" s="21">
        <v>0</v>
      </c>
      <c r="F108" s="21">
        <v>3296.97</v>
      </c>
      <c r="G108" s="21">
        <v>127.99</v>
      </c>
      <c r="H108" s="51">
        <v>289.13</v>
      </c>
      <c r="I108" s="51"/>
      <c r="J108" s="51">
        <v>219.963</v>
      </c>
      <c r="K108" s="52">
        <v>434.1</v>
      </c>
      <c r="L108" s="52">
        <f>H108-J108-K108</f>
        <v>-364.933</v>
      </c>
      <c r="M108" s="52">
        <v>-365</v>
      </c>
    </row>
    <row r="109" spans="1:13" ht="15.75">
      <c r="A109" s="19" t="s">
        <v>13</v>
      </c>
      <c r="B109" s="20" t="s">
        <v>14</v>
      </c>
      <c r="C109" s="21">
        <v>1325</v>
      </c>
      <c r="D109" s="21">
        <v>1325</v>
      </c>
      <c r="E109" s="21">
        <v>0</v>
      </c>
      <c r="F109" s="21">
        <v>1151.953</v>
      </c>
      <c r="G109" s="21">
        <v>48.621</v>
      </c>
      <c r="H109" s="51">
        <v>100.846</v>
      </c>
      <c r="I109" s="51"/>
      <c r="J109" s="51">
        <v>73.948</v>
      </c>
      <c r="K109" s="52">
        <v>157</v>
      </c>
      <c r="L109" s="52">
        <f>H109-J109-K109</f>
        <v>-130.10199999999998</v>
      </c>
      <c r="M109" s="52">
        <v>-130</v>
      </c>
    </row>
    <row r="110" spans="1:13" ht="31.5">
      <c r="A110" s="25" t="s">
        <v>85</v>
      </c>
      <c r="B110" s="26" t="s">
        <v>86</v>
      </c>
      <c r="C110" s="27">
        <v>250</v>
      </c>
      <c r="D110" s="27">
        <v>250</v>
      </c>
      <c r="E110" s="27">
        <v>0</v>
      </c>
      <c r="F110" s="27">
        <v>207.337</v>
      </c>
      <c r="G110" s="27">
        <v>10.13</v>
      </c>
      <c r="H110" s="50">
        <f aca="true" t="shared" si="39" ref="H110:M110">H111+H112</f>
        <v>32.507</v>
      </c>
      <c r="I110" s="50">
        <f t="shared" si="39"/>
        <v>0</v>
      </c>
      <c r="J110" s="50">
        <f t="shared" si="39"/>
        <v>8.844</v>
      </c>
      <c r="K110" s="50">
        <f t="shared" si="39"/>
        <v>23</v>
      </c>
      <c r="L110" s="50">
        <f t="shared" si="39"/>
        <v>0.6629999999999985</v>
      </c>
      <c r="M110" s="50">
        <f t="shared" si="39"/>
        <v>-6</v>
      </c>
    </row>
    <row r="111" spans="1:13" ht="15.75">
      <c r="A111" s="19" t="s">
        <v>11</v>
      </c>
      <c r="B111" s="20" t="s">
        <v>12</v>
      </c>
      <c r="C111" s="21">
        <v>183</v>
      </c>
      <c r="D111" s="21">
        <v>183</v>
      </c>
      <c r="E111" s="21">
        <v>0</v>
      </c>
      <c r="F111" s="21">
        <v>157.399</v>
      </c>
      <c r="G111" s="21">
        <v>8.333</v>
      </c>
      <c r="H111" s="51">
        <v>18.15</v>
      </c>
      <c r="I111" s="51"/>
      <c r="J111" s="51">
        <v>6.886</v>
      </c>
      <c r="K111" s="52">
        <v>17</v>
      </c>
      <c r="L111" s="52">
        <f>H111-J111-K111</f>
        <v>-5.736000000000001</v>
      </c>
      <c r="M111" s="52">
        <v>-6</v>
      </c>
    </row>
    <row r="112" spans="1:13" ht="15.75">
      <c r="A112" s="19" t="s">
        <v>13</v>
      </c>
      <c r="B112" s="20" t="s">
        <v>14</v>
      </c>
      <c r="C112" s="21">
        <v>67</v>
      </c>
      <c r="D112" s="21">
        <v>67</v>
      </c>
      <c r="E112" s="21">
        <v>0</v>
      </c>
      <c r="F112" s="21">
        <v>49.937</v>
      </c>
      <c r="G112" s="21">
        <v>1.797</v>
      </c>
      <c r="H112" s="51">
        <v>14.357</v>
      </c>
      <c r="I112" s="51"/>
      <c r="J112" s="51">
        <v>1.958</v>
      </c>
      <c r="K112" s="52">
        <v>6</v>
      </c>
      <c r="L112" s="52">
        <f>H112-J112-K112</f>
        <v>6.398999999999999</v>
      </c>
      <c r="M112" s="52"/>
    </row>
    <row r="113" spans="1:13" ht="15.75">
      <c r="A113" s="46"/>
      <c r="B113" s="47" t="s">
        <v>118</v>
      </c>
      <c r="C113" s="48"/>
      <c r="D113" s="48"/>
      <c r="E113" s="48"/>
      <c r="F113" s="48"/>
      <c r="G113" s="48"/>
      <c r="H113" s="58">
        <f aca="true" t="shared" si="40" ref="H113:M113">H114+H117+H120</f>
        <v>360.094</v>
      </c>
      <c r="I113" s="58">
        <f t="shared" si="40"/>
        <v>0</v>
      </c>
      <c r="J113" s="58">
        <f t="shared" si="40"/>
        <v>155.092</v>
      </c>
      <c r="K113" s="58">
        <f t="shared" si="40"/>
        <v>341.038</v>
      </c>
      <c r="L113" s="58">
        <f t="shared" si="40"/>
        <v>-136.036</v>
      </c>
      <c r="M113" s="58">
        <f t="shared" si="40"/>
        <v>-137.5</v>
      </c>
    </row>
    <row r="114" spans="1:13" ht="15.75">
      <c r="A114" s="25" t="s">
        <v>87</v>
      </c>
      <c r="B114" s="26" t="s">
        <v>110</v>
      </c>
      <c r="C114" s="27">
        <v>2346</v>
      </c>
      <c r="D114" s="27">
        <v>2271</v>
      </c>
      <c r="E114" s="27">
        <v>156.8</v>
      </c>
      <c r="F114" s="27">
        <v>1917.176</v>
      </c>
      <c r="G114" s="27">
        <v>130.442</v>
      </c>
      <c r="H114" s="50">
        <f aca="true" t="shared" si="41" ref="H114:M114">H115+H116</f>
        <v>222.757</v>
      </c>
      <c r="I114" s="50">
        <f t="shared" si="41"/>
        <v>0</v>
      </c>
      <c r="J114" s="50">
        <f t="shared" si="41"/>
        <v>78.384</v>
      </c>
      <c r="K114" s="50">
        <f t="shared" si="41"/>
        <v>158.038</v>
      </c>
      <c r="L114" s="50">
        <f t="shared" si="41"/>
        <v>-13.664999999999992</v>
      </c>
      <c r="M114" s="50">
        <f t="shared" si="41"/>
        <v>-14</v>
      </c>
    </row>
    <row r="115" spans="1:13" ht="15.75">
      <c r="A115" s="19" t="s">
        <v>11</v>
      </c>
      <c r="B115" s="20" t="s">
        <v>12</v>
      </c>
      <c r="C115" s="21">
        <v>978.5</v>
      </c>
      <c r="D115" s="21">
        <v>923</v>
      </c>
      <c r="E115" s="21">
        <v>115</v>
      </c>
      <c r="F115" s="21">
        <v>775.46</v>
      </c>
      <c r="G115" s="21">
        <v>55.391</v>
      </c>
      <c r="H115" s="51">
        <v>162.881</v>
      </c>
      <c r="I115" s="51"/>
      <c r="J115" s="51">
        <v>57.428</v>
      </c>
      <c r="K115" s="52">
        <v>116.256</v>
      </c>
      <c r="L115" s="52">
        <f>H115-J115-K115</f>
        <v>-10.802999999999997</v>
      </c>
      <c r="M115" s="52">
        <v>-11</v>
      </c>
    </row>
    <row r="116" spans="1:13" ht="15.75">
      <c r="A116" s="19" t="s">
        <v>13</v>
      </c>
      <c r="B116" s="20" t="s">
        <v>14</v>
      </c>
      <c r="C116" s="21">
        <v>354.7</v>
      </c>
      <c r="D116" s="21">
        <v>335.2</v>
      </c>
      <c r="E116" s="21">
        <v>41.8</v>
      </c>
      <c r="F116" s="21">
        <v>280.769</v>
      </c>
      <c r="G116" s="21">
        <v>20.042</v>
      </c>
      <c r="H116" s="51">
        <v>59.876</v>
      </c>
      <c r="I116" s="51"/>
      <c r="J116" s="51">
        <v>20.956</v>
      </c>
      <c r="K116" s="52">
        <v>41.782</v>
      </c>
      <c r="L116" s="52">
        <f>H116-J116-K116</f>
        <v>-2.8619999999999948</v>
      </c>
      <c r="M116" s="52">
        <v>-3</v>
      </c>
    </row>
    <row r="117" spans="1:13" ht="15.75">
      <c r="A117" s="25">
        <v>130107</v>
      </c>
      <c r="B117" s="26" t="s">
        <v>111</v>
      </c>
      <c r="C117" s="27">
        <v>1012.8</v>
      </c>
      <c r="D117" s="27">
        <v>1012.8</v>
      </c>
      <c r="E117" s="27">
        <v>0</v>
      </c>
      <c r="F117" s="27">
        <v>860.947</v>
      </c>
      <c r="G117" s="27">
        <v>55.01</v>
      </c>
      <c r="H117" s="50">
        <f aca="true" t="shared" si="42" ref="H117:M117">H118+H119</f>
        <v>108.23599999999999</v>
      </c>
      <c r="I117" s="50">
        <f t="shared" si="42"/>
        <v>0</v>
      </c>
      <c r="J117" s="50">
        <f t="shared" si="42"/>
        <v>56.498</v>
      </c>
      <c r="K117" s="50">
        <f t="shared" si="42"/>
        <v>135</v>
      </c>
      <c r="L117" s="50">
        <f t="shared" si="42"/>
        <v>-83.262</v>
      </c>
      <c r="M117" s="50">
        <f t="shared" si="42"/>
        <v>-83.5</v>
      </c>
    </row>
    <row r="118" spans="1:13" ht="15.75">
      <c r="A118" s="19" t="s">
        <v>11</v>
      </c>
      <c r="B118" s="20" t="s">
        <v>12</v>
      </c>
      <c r="C118" s="21">
        <v>743.1</v>
      </c>
      <c r="D118" s="21">
        <v>743.1</v>
      </c>
      <c r="E118" s="21">
        <v>0</v>
      </c>
      <c r="F118" s="21">
        <v>636.403</v>
      </c>
      <c r="G118" s="21">
        <v>40.735</v>
      </c>
      <c r="H118" s="51">
        <v>74.696</v>
      </c>
      <c r="I118" s="51"/>
      <c r="J118" s="51">
        <v>41.522</v>
      </c>
      <c r="K118" s="52">
        <v>99</v>
      </c>
      <c r="L118" s="52">
        <f>H118-J118-K118</f>
        <v>-65.826</v>
      </c>
      <c r="M118" s="52">
        <v>-66</v>
      </c>
    </row>
    <row r="119" spans="1:13" ht="15.75">
      <c r="A119" s="19" t="s">
        <v>13</v>
      </c>
      <c r="B119" s="20" t="s">
        <v>14</v>
      </c>
      <c r="C119" s="21">
        <v>269.7</v>
      </c>
      <c r="D119" s="21">
        <v>269.7</v>
      </c>
      <c r="E119" s="21">
        <v>0</v>
      </c>
      <c r="F119" s="21">
        <v>224.544</v>
      </c>
      <c r="G119" s="21">
        <v>14.274</v>
      </c>
      <c r="H119" s="51">
        <v>33.54</v>
      </c>
      <c r="I119" s="51"/>
      <c r="J119" s="51">
        <v>14.976</v>
      </c>
      <c r="K119" s="52">
        <v>36</v>
      </c>
      <c r="L119" s="52">
        <f>H119-J119-K119</f>
        <v>-17.436</v>
      </c>
      <c r="M119" s="52">
        <v>-17.5</v>
      </c>
    </row>
    <row r="120" spans="1:13" ht="31.5">
      <c r="A120" s="25" t="s">
        <v>89</v>
      </c>
      <c r="B120" s="26" t="s">
        <v>90</v>
      </c>
      <c r="C120" s="27">
        <v>404.7</v>
      </c>
      <c r="D120" s="27">
        <v>404.7</v>
      </c>
      <c r="E120" s="27">
        <v>10.7</v>
      </c>
      <c r="F120" s="27">
        <v>350.698</v>
      </c>
      <c r="G120" s="27">
        <v>21.244</v>
      </c>
      <c r="H120" s="50">
        <f aca="true" t="shared" si="43" ref="H120:M120">H121+H122</f>
        <v>29.101</v>
      </c>
      <c r="I120" s="50">
        <f t="shared" si="43"/>
        <v>0</v>
      </c>
      <c r="J120" s="50">
        <f t="shared" si="43"/>
        <v>20.21</v>
      </c>
      <c r="K120" s="50">
        <f t="shared" si="43"/>
        <v>48</v>
      </c>
      <c r="L120" s="50">
        <f t="shared" si="43"/>
        <v>-39.108999999999995</v>
      </c>
      <c r="M120" s="50">
        <f t="shared" si="43"/>
        <v>-40</v>
      </c>
    </row>
    <row r="121" spans="1:13" ht="15.75">
      <c r="A121" s="19" t="s">
        <v>11</v>
      </c>
      <c r="B121" s="20" t="s">
        <v>12</v>
      </c>
      <c r="C121" s="21">
        <v>297.2</v>
      </c>
      <c r="D121" s="21">
        <v>297.2</v>
      </c>
      <c r="E121" s="21">
        <v>8.2</v>
      </c>
      <c r="F121" s="21">
        <v>259.158</v>
      </c>
      <c r="G121" s="21">
        <v>15.856</v>
      </c>
      <c r="H121" s="51">
        <v>19.742</v>
      </c>
      <c r="I121" s="51"/>
      <c r="J121" s="51">
        <v>15.112</v>
      </c>
      <c r="K121" s="52">
        <v>35</v>
      </c>
      <c r="L121" s="52">
        <f>H121-J121-K121</f>
        <v>-30.369999999999997</v>
      </c>
      <c r="M121" s="52">
        <v>-31</v>
      </c>
    </row>
    <row r="122" spans="1:13" ht="15.75">
      <c r="A122" s="19" t="s">
        <v>13</v>
      </c>
      <c r="B122" s="20" t="s">
        <v>14</v>
      </c>
      <c r="C122" s="21">
        <v>107.5</v>
      </c>
      <c r="D122" s="21">
        <v>107.5</v>
      </c>
      <c r="E122" s="21">
        <v>2.5</v>
      </c>
      <c r="F122" s="21">
        <v>91.54</v>
      </c>
      <c r="G122" s="21">
        <v>5.388</v>
      </c>
      <c r="H122" s="51">
        <v>9.359</v>
      </c>
      <c r="I122" s="51"/>
      <c r="J122" s="51">
        <v>5.098</v>
      </c>
      <c r="K122" s="52">
        <v>13</v>
      </c>
      <c r="L122" s="52">
        <f>H122-J122-K122</f>
        <v>-8.739</v>
      </c>
      <c r="M122" s="52">
        <v>-9</v>
      </c>
    </row>
    <row r="123" spans="1:13" ht="15.75">
      <c r="A123" s="31"/>
      <c r="B123" s="32" t="s">
        <v>122</v>
      </c>
      <c r="C123" s="33"/>
      <c r="D123" s="33"/>
      <c r="E123" s="33"/>
      <c r="F123" s="33"/>
      <c r="G123" s="33"/>
      <c r="H123" s="53">
        <f aca="true" t="shared" si="44" ref="H123:M123">H124+H127</f>
        <v>154.41699999999997</v>
      </c>
      <c r="I123" s="53">
        <f t="shared" si="44"/>
        <v>0</v>
      </c>
      <c r="J123" s="53">
        <f t="shared" si="44"/>
        <v>59.31</v>
      </c>
      <c r="K123" s="53">
        <f t="shared" si="44"/>
        <v>129.9</v>
      </c>
      <c r="L123" s="53">
        <f t="shared" si="44"/>
        <v>-34.79300000000002</v>
      </c>
      <c r="M123" s="53">
        <f t="shared" si="44"/>
        <v>-69.5</v>
      </c>
    </row>
    <row r="124" spans="1:13" ht="15.75">
      <c r="A124" s="25" t="s">
        <v>91</v>
      </c>
      <c r="B124" s="26" t="s">
        <v>112</v>
      </c>
      <c r="C124" s="27">
        <v>1165.3</v>
      </c>
      <c r="D124" s="27">
        <v>1108.55</v>
      </c>
      <c r="E124" s="27">
        <v>74.38</v>
      </c>
      <c r="F124" s="27">
        <v>960.44</v>
      </c>
      <c r="G124" s="27">
        <v>65.617</v>
      </c>
      <c r="H124" s="50">
        <f aca="true" t="shared" si="45" ref="H124:M124">H125+H126</f>
        <v>67.08099999999999</v>
      </c>
      <c r="I124" s="50">
        <f t="shared" si="45"/>
        <v>0</v>
      </c>
      <c r="J124" s="50">
        <f t="shared" si="45"/>
        <v>5.197</v>
      </c>
      <c r="K124" s="50">
        <f t="shared" si="45"/>
        <v>27.400000000000002</v>
      </c>
      <c r="L124" s="50">
        <f t="shared" si="45"/>
        <v>34.483999999999995</v>
      </c>
      <c r="M124" s="50">
        <f t="shared" si="45"/>
        <v>0</v>
      </c>
    </row>
    <row r="125" spans="1:13" ht="15.75">
      <c r="A125" s="19" t="s">
        <v>11</v>
      </c>
      <c r="B125" s="20" t="s">
        <v>12</v>
      </c>
      <c r="C125" s="21">
        <v>178</v>
      </c>
      <c r="D125" s="21">
        <v>136.65</v>
      </c>
      <c r="E125" s="21">
        <v>15</v>
      </c>
      <c r="F125" s="21">
        <v>121.149</v>
      </c>
      <c r="G125" s="21">
        <v>5.996</v>
      </c>
      <c r="H125" s="51">
        <v>51.16</v>
      </c>
      <c r="I125" s="51"/>
      <c r="J125" s="51">
        <v>4.534</v>
      </c>
      <c r="K125" s="52">
        <v>20.1</v>
      </c>
      <c r="L125" s="52">
        <f>H125-J125-K125</f>
        <v>26.525999999999996</v>
      </c>
      <c r="M125" s="52"/>
    </row>
    <row r="126" spans="1:13" ht="15.75">
      <c r="A126" s="19" t="s">
        <v>13</v>
      </c>
      <c r="B126" s="20" t="s">
        <v>14</v>
      </c>
      <c r="C126" s="21">
        <v>64.6</v>
      </c>
      <c r="D126" s="21">
        <v>49.2</v>
      </c>
      <c r="E126" s="21">
        <v>5.4</v>
      </c>
      <c r="F126" s="21">
        <v>45.828</v>
      </c>
      <c r="G126" s="21">
        <v>5.486</v>
      </c>
      <c r="H126" s="51">
        <v>15.921</v>
      </c>
      <c r="I126" s="51"/>
      <c r="J126" s="51">
        <v>0.663</v>
      </c>
      <c r="K126" s="52">
        <v>7.3</v>
      </c>
      <c r="L126" s="52">
        <f>H126-J126-K126</f>
        <v>7.957999999999999</v>
      </c>
      <c r="M126" s="52"/>
    </row>
    <row r="127" spans="1:13" ht="15.75">
      <c r="A127" s="25" t="s">
        <v>33</v>
      </c>
      <c r="B127" s="26" t="s">
        <v>113</v>
      </c>
      <c r="C127" s="27">
        <v>922.7</v>
      </c>
      <c r="D127" s="27">
        <v>922.7</v>
      </c>
      <c r="E127" s="27">
        <v>53.98</v>
      </c>
      <c r="F127" s="27">
        <v>793.463</v>
      </c>
      <c r="G127" s="27">
        <v>54.135</v>
      </c>
      <c r="H127" s="50">
        <f aca="true" t="shared" si="46" ref="H127:M127">H128+H129</f>
        <v>87.336</v>
      </c>
      <c r="I127" s="50">
        <f t="shared" si="46"/>
        <v>0</v>
      </c>
      <c r="J127" s="50">
        <f t="shared" si="46"/>
        <v>54.113</v>
      </c>
      <c r="K127" s="50">
        <f t="shared" si="46"/>
        <v>102.5</v>
      </c>
      <c r="L127" s="50">
        <f t="shared" si="46"/>
        <v>-69.27700000000002</v>
      </c>
      <c r="M127" s="50">
        <f t="shared" si="46"/>
        <v>-69.5</v>
      </c>
    </row>
    <row r="128" spans="1:13" ht="15.75">
      <c r="A128" s="19" t="s">
        <v>11</v>
      </c>
      <c r="B128" s="20" t="s">
        <v>12</v>
      </c>
      <c r="C128" s="21">
        <v>677</v>
      </c>
      <c r="D128" s="21">
        <v>677</v>
      </c>
      <c r="E128" s="21">
        <v>39.6</v>
      </c>
      <c r="F128" s="21">
        <v>580.682</v>
      </c>
      <c r="G128" s="21">
        <v>39.685</v>
      </c>
      <c r="H128" s="51">
        <v>65.517</v>
      </c>
      <c r="I128" s="51"/>
      <c r="J128" s="51">
        <v>39.621</v>
      </c>
      <c r="K128" s="52">
        <v>75.2</v>
      </c>
      <c r="L128" s="52">
        <f>H128-J128-K128</f>
        <v>-49.30400000000001</v>
      </c>
      <c r="M128" s="52">
        <v>-49.5</v>
      </c>
    </row>
    <row r="129" spans="1:13" ht="15.75">
      <c r="A129" s="19" t="s">
        <v>13</v>
      </c>
      <c r="B129" s="20" t="s">
        <v>14</v>
      </c>
      <c r="C129" s="21">
        <v>245.7</v>
      </c>
      <c r="D129" s="21">
        <v>245.7</v>
      </c>
      <c r="E129" s="21">
        <v>14.38</v>
      </c>
      <c r="F129" s="21">
        <v>212.781</v>
      </c>
      <c r="G129" s="21">
        <v>14.45</v>
      </c>
      <c r="H129" s="51">
        <v>21.819</v>
      </c>
      <c r="I129" s="51"/>
      <c r="J129" s="51">
        <v>14.492</v>
      </c>
      <c r="K129" s="52">
        <v>27.3</v>
      </c>
      <c r="L129" s="52">
        <f>H129-J129-K129</f>
        <v>-19.973000000000003</v>
      </c>
      <c r="M129" s="52">
        <v>-20</v>
      </c>
    </row>
    <row r="130" spans="1:13" ht="18.75">
      <c r="A130" s="25" t="s">
        <v>93</v>
      </c>
      <c r="B130" s="61" t="s">
        <v>94</v>
      </c>
      <c r="C130" s="62">
        <v>135905.849</v>
      </c>
      <c r="D130" s="62">
        <v>127535.124</v>
      </c>
      <c r="E130" s="62">
        <v>7922.867</v>
      </c>
      <c r="F130" s="62">
        <v>109538.809</v>
      </c>
      <c r="G130" s="62">
        <v>9820.77</v>
      </c>
      <c r="H130" s="63">
        <f aca="true" t="shared" si="47" ref="H130:M130">H3+H43+H62+H87+H97+H113+H123</f>
        <v>20991.556</v>
      </c>
      <c r="I130" s="63">
        <f t="shared" si="47"/>
        <v>430.99</v>
      </c>
      <c r="J130" s="63">
        <f t="shared" si="47"/>
        <v>5740.309</v>
      </c>
      <c r="K130" s="63">
        <f t="shared" si="47"/>
        <v>15245.693000000001</v>
      </c>
      <c r="L130" s="63">
        <f t="shared" si="47"/>
        <v>-425.43599999999964</v>
      </c>
      <c r="M130" s="63">
        <f t="shared" si="47"/>
        <v>-8997.1</v>
      </c>
    </row>
    <row r="131" ht="12.75">
      <c r="L131" s="10"/>
    </row>
    <row r="132" spans="8:12" ht="12.75">
      <c r="H132" s="60">
        <f>H3+H43+H62+H87+H97+H113+H123</f>
        <v>20991.556</v>
      </c>
      <c r="L132" s="10"/>
    </row>
    <row r="133" ht="12.75">
      <c r="L133" s="10"/>
    </row>
    <row r="134" ht="12.75">
      <c r="L134" s="10"/>
    </row>
    <row r="135" ht="12.75">
      <c r="L135" s="10"/>
    </row>
    <row r="136" ht="12.75">
      <c r="L136" s="10"/>
    </row>
  </sheetData>
  <sheetProtection/>
  <mergeCells count="1">
    <mergeCell ref="B1:K1"/>
  </mergeCells>
  <printOptions/>
  <pageMargins left="0.2362204724409449" right="0.1968503937007874" top="0.3937007874015748" bottom="0.4724409448818898" header="0.2755905511811024" footer="0.1968503937007874"/>
  <pageSetup fitToHeight="3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6"/>
  <sheetViews>
    <sheetView zoomScaleSheetLayoutView="208" zoomScalePageLayoutView="0" workbookViewId="0" topLeftCell="B1">
      <pane ySplit="2" topLeftCell="BM81" activePane="bottomLeft" state="frozen"/>
      <selection pane="topLeft" activeCell="A1" sqref="A1"/>
      <selection pane="bottomLeft" activeCell="O62" sqref="O62"/>
    </sheetView>
  </sheetViews>
  <sheetFormatPr defaultColWidth="9.140625" defaultRowHeight="12.75"/>
  <cols>
    <col min="1" max="1" width="9.00390625" style="2" customWidth="1"/>
    <col min="2" max="2" width="38.421875" style="4" customWidth="1"/>
    <col min="3" max="3" width="10.28125" style="2" hidden="1" customWidth="1"/>
    <col min="4" max="4" width="10.421875" style="2" hidden="1" customWidth="1"/>
    <col min="5" max="5" width="9.8515625" style="2" hidden="1" customWidth="1"/>
    <col min="6" max="6" width="10.421875" style="2" hidden="1" customWidth="1"/>
    <col min="7" max="7" width="9.8515625" style="2" hidden="1" customWidth="1"/>
    <col min="8" max="8" width="16.421875" style="2" customWidth="1"/>
    <col min="9" max="10" width="14.28125" style="2" customWidth="1"/>
    <col min="11" max="15" width="13.7109375" style="2" customWidth="1"/>
    <col min="16" max="16" width="14.7109375" style="0" customWidth="1"/>
    <col min="17" max="17" width="18.140625" style="0" customWidth="1"/>
    <col min="18" max="18" width="14.421875" style="0" customWidth="1"/>
  </cols>
  <sheetData>
    <row r="1" spans="1:18" ht="23.25" customHeight="1">
      <c r="A1" s="16"/>
      <c r="B1" s="86" t="s">
        <v>124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8"/>
      <c r="Q1" s="17"/>
      <c r="R1" s="18"/>
    </row>
    <row r="2" spans="1:18" s="14" customFormat="1" ht="94.5">
      <c r="A2" s="22"/>
      <c r="B2" s="22"/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127</v>
      </c>
      <c r="I2" s="23" t="s">
        <v>119</v>
      </c>
      <c r="J2" s="23" t="s">
        <v>128</v>
      </c>
      <c r="K2" s="23" t="s">
        <v>125</v>
      </c>
      <c r="L2" s="23" t="s">
        <v>126</v>
      </c>
      <c r="M2" s="64" t="s">
        <v>126</v>
      </c>
      <c r="N2" s="64" t="s">
        <v>129</v>
      </c>
      <c r="O2" s="64" t="s">
        <v>130</v>
      </c>
      <c r="P2" s="24" t="s">
        <v>123</v>
      </c>
      <c r="Q2" s="24" t="s">
        <v>101</v>
      </c>
      <c r="R2" s="24" t="s">
        <v>102</v>
      </c>
    </row>
    <row r="3" spans="1:18" ht="15.75">
      <c r="A3" s="28" t="s">
        <v>7</v>
      </c>
      <c r="B3" s="29" t="s">
        <v>8</v>
      </c>
      <c r="C3" s="30">
        <v>11246.378</v>
      </c>
      <c r="D3" s="30">
        <v>11246.378</v>
      </c>
      <c r="E3" s="30">
        <v>89.8</v>
      </c>
      <c r="F3" s="30">
        <v>10387.423</v>
      </c>
      <c r="G3" s="30">
        <v>1054.084</v>
      </c>
      <c r="H3" s="49">
        <f aca="true" t="shared" si="0" ref="H3:R3">H4+H7+H10+H13+H16+H19+H22+H25+H28+H31+H34+H37+H40</f>
        <v>367.026</v>
      </c>
      <c r="I3" s="49">
        <f t="shared" si="0"/>
        <v>4.708</v>
      </c>
      <c r="J3" s="49">
        <f t="shared" si="0"/>
        <v>362.31800000000004</v>
      </c>
      <c r="K3" s="49">
        <f t="shared" si="0"/>
        <v>576.521</v>
      </c>
      <c r="L3" s="49">
        <f t="shared" si="0"/>
        <v>-214.20299999999997</v>
      </c>
      <c r="M3" s="49">
        <f t="shared" si="0"/>
        <v>-276.1000000000001</v>
      </c>
      <c r="N3" s="49">
        <f t="shared" si="0"/>
        <v>673.3000000000001</v>
      </c>
      <c r="O3" s="49">
        <f t="shared" si="0"/>
        <v>-887.503</v>
      </c>
      <c r="P3" s="49">
        <f t="shared" si="0"/>
        <v>1249.5</v>
      </c>
      <c r="Q3" s="49">
        <f t="shared" si="0"/>
        <v>0</v>
      </c>
      <c r="R3" s="49">
        <f t="shared" si="0"/>
        <v>0</v>
      </c>
    </row>
    <row r="4" spans="1:18" ht="31.5">
      <c r="A4" s="25" t="s">
        <v>9</v>
      </c>
      <c r="B4" s="26" t="s">
        <v>10</v>
      </c>
      <c r="C4" s="27">
        <v>3995.7</v>
      </c>
      <c r="D4" s="27">
        <v>3995.7</v>
      </c>
      <c r="E4" s="27">
        <v>0</v>
      </c>
      <c r="F4" s="27">
        <v>3671.008</v>
      </c>
      <c r="G4" s="27">
        <v>374.181</v>
      </c>
      <c r="H4" s="50">
        <f aca="true" t="shared" si="1" ref="H4:R4">H5+H6</f>
        <v>141.131</v>
      </c>
      <c r="I4" s="50">
        <f t="shared" si="1"/>
        <v>0</v>
      </c>
      <c r="J4" s="50">
        <f t="shared" si="1"/>
        <v>141.131</v>
      </c>
      <c r="K4" s="50">
        <f t="shared" si="1"/>
        <v>212.425</v>
      </c>
      <c r="L4" s="50">
        <f t="shared" si="1"/>
        <v>-71.294</v>
      </c>
      <c r="M4" s="65">
        <f t="shared" si="1"/>
        <v>-71.4</v>
      </c>
      <c r="N4" s="65">
        <f t="shared" si="1"/>
        <v>247.6</v>
      </c>
      <c r="O4" s="65">
        <f t="shared" si="1"/>
        <v>-318.894</v>
      </c>
      <c r="P4" s="50">
        <f t="shared" si="1"/>
        <v>460</v>
      </c>
      <c r="Q4" s="50">
        <f t="shared" si="1"/>
        <v>0</v>
      </c>
      <c r="R4" s="54">
        <f t="shared" si="1"/>
        <v>0</v>
      </c>
    </row>
    <row r="5" spans="1:18" ht="15.75">
      <c r="A5" s="19" t="s">
        <v>11</v>
      </c>
      <c r="B5" s="20" t="s">
        <v>12</v>
      </c>
      <c r="C5" s="21">
        <v>3010.837</v>
      </c>
      <c r="D5" s="21">
        <v>3010.837</v>
      </c>
      <c r="E5" s="21">
        <v>0</v>
      </c>
      <c r="F5" s="21">
        <v>2750.454</v>
      </c>
      <c r="G5" s="21">
        <v>274.783</v>
      </c>
      <c r="H5" s="51">
        <v>127.041</v>
      </c>
      <c r="I5" s="51"/>
      <c r="J5" s="51">
        <f>H5-I5</f>
        <v>127.041</v>
      </c>
      <c r="K5" s="51">
        <v>164</v>
      </c>
      <c r="L5" s="51">
        <f>J5-K5</f>
        <v>-36.959</v>
      </c>
      <c r="M5" s="66">
        <v>-37</v>
      </c>
      <c r="N5" s="66">
        <v>176</v>
      </c>
      <c r="O5" s="66">
        <f>J5-K5-N5</f>
        <v>-212.959</v>
      </c>
      <c r="P5" s="51">
        <v>340</v>
      </c>
      <c r="Q5" s="52"/>
      <c r="R5" s="59"/>
    </row>
    <row r="6" spans="1:18" ht="15.75">
      <c r="A6" s="19" t="s">
        <v>13</v>
      </c>
      <c r="B6" s="20" t="s">
        <v>14</v>
      </c>
      <c r="C6" s="21">
        <v>984.863</v>
      </c>
      <c r="D6" s="21">
        <v>984.863</v>
      </c>
      <c r="E6" s="21">
        <v>0</v>
      </c>
      <c r="F6" s="21">
        <v>920.554</v>
      </c>
      <c r="G6" s="21">
        <v>99.398</v>
      </c>
      <c r="H6" s="51">
        <v>14.09</v>
      </c>
      <c r="I6" s="51"/>
      <c r="J6" s="51">
        <f>H6-I6</f>
        <v>14.09</v>
      </c>
      <c r="K6" s="51">
        <v>48.425</v>
      </c>
      <c r="L6" s="51">
        <f>J6-K6</f>
        <v>-34.334999999999994</v>
      </c>
      <c r="M6" s="66">
        <v>-34.4</v>
      </c>
      <c r="N6" s="66">
        <v>71.6</v>
      </c>
      <c r="O6" s="66">
        <f>J6-K6-N6</f>
        <v>-105.93499999999999</v>
      </c>
      <c r="P6" s="51">
        <v>120</v>
      </c>
      <c r="Q6" s="52"/>
      <c r="R6" s="59"/>
    </row>
    <row r="7" spans="1:18" ht="15.75">
      <c r="A7" s="25" t="s">
        <v>15</v>
      </c>
      <c r="B7" s="26" t="s">
        <v>16</v>
      </c>
      <c r="C7" s="27">
        <v>483.2</v>
      </c>
      <c r="D7" s="27">
        <v>483.2</v>
      </c>
      <c r="E7" s="27">
        <v>5.4</v>
      </c>
      <c r="F7" s="27">
        <v>452.819</v>
      </c>
      <c r="G7" s="27">
        <v>44.017</v>
      </c>
      <c r="H7" s="50">
        <f aca="true" t="shared" si="2" ref="H7:R7">H8+H9</f>
        <v>2.055</v>
      </c>
      <c r="I7" s="50">
        <f t="shared" si="2"/>
        <v>0</v>
      </c>
      <c r="J7" s="50">
        <f t="shared" si="2"/>
        <v>2.055</v>
      </c>
      <c r="K7" s="50">
        <f t="shared" si="2"/>
        <v>19.406</v>
      </c>
      <c r="L7" s="50">
        <f t="shared" si="2"/>
        <v>-17.351</v>
      </c>
      <c r="M7" s="65">
        <f t="shared" si="2"/>
        <v>-17.4</v>
      </c>
      <c r="N7" s="65">
        <f t="shared" si="2"/>
        <v>32.5</v>
      </c>
      <c r="O7" s="65">
        <f t="shared" si="2"/>
        <v>-49.851</v>
      </c>
      <c r="P7" s="50">
        <f t="shared" si="2"/>
        <v>51.8</v>
      </c>
      <c r="Q7" s="50">
        <f t="shared" si="2"/>
        <v>0</v>
      </c>
      <c r="R7" s="54">
        <f t="shared" si="2"/>
        <v>0</v>
      </c>
    </row>
    <row r="8" spans="1:18" ht="15.75">
      <c r="A8" s="19" t="s">
        <v>11</v>
      </c>
      <c r="B8" s="20" t="s">
        <v>12</v>
      </c>
      <c r="C8" s="21">
        <v>353.1</v>
      </c>
      <c r="D8" s="21">
        <v>353.1</v>
      </c>
      <c r="E8" s="21">
        <v>3.4</v>
      </c>
      <c r="F8" s="21">
        <v>331.088</v>
      </c>
      <c r="G8" s="21">
        <v>32.031</v>
      </c>
      <c r="H8" s="51">
        <v>1.81</v>
      </c>
      <c r="I8" s="51"/>
      <c r="J8" s="51">
        <f>H8-I8</f>
        <v>1.81</v>
      </c>
      <c r="K8" s="51">
        <v>14.375</v>
      </c>
      <c r="L8" s="51">
        <f>J8-K8</f>
        <v>-12.565</v>
      </c>
      <c r="M8" s="66">
        <v>-12.6</v>
      </c>
      <c r="N8" s="66">
        <v>23.7</v>
      </c>
      <c r="O8" s="66">
        <f>J8-K8-N8</f>
        <v>-36.265</v>
      </c>
      <c r="P8" s="51">
        <v>38</v>
      </c>
      <c r="Q8" s="52"/>
      <c r="R8" s="59"/>
    </row>
    <row r="9" spans="1:18" ht="15.75">
      <c r="A9" s="19" t="s">
        <v>13</v>
      </c>
      <c r="B9" s="20" t="s">
        <v>14</v>
      </c>
      <c r="C9" s="21">
        <v>130.1</v>
      </c>
      <c r="D9" s="21">
        <v>130.1</v>
      </c>
      <c r="E9" s="21">
        <v>2</v>
      </c>
      <c r="F9" s="21">
        <v>121.73</v>
      </c>
      <c r="G9" s="21">
        <v>11.986</v>
      </c>
      <c r="H9" s="51">
        <v>0.245</v>
      </c>
      <c r="I9" s="51"/>
      <c r="J9" s="51">
        <f>H9-I9</f>
        <v>0.245</v>
      </c>
      <c r="K9" s="51">
        <v>5.031</v>
      </c>
      <c r="L9" s="51">
        <f>J9-K9</f>
        <v>-4.786</v>
      </c>
      <c r="M9" s="66">
        <v>-4.8</v>
      </c>
      <c r="N9" s="66">
        <v>8.8</v>
      </c>
      <c r="O9" s="66">
        <f>J9-K9-N9</f>
        <v>-13.586</v>
      </c>
      <c r="P9" s="51">
        <v>13.8</v>
      </c>
      <c r="Q9" s="52"/>
      <c r="R9" s="59"/>
    </row>
    <row r="10" spans="1:18" ht="31.5">
      <c r="A10" s="25" t="s">
        <v>17</v>
      </c>
      <c r="B10" s="26" t="s">
        <v>18</v>
      </c>
      <c r="C10" s="27">
        <v>287.778</v>
      </c>
      <c r="D10" s="27">
        <v>287.778</v>
      </c>
      <c r="E10" s="27">
        <v>0</v>
      </c>
      <c r="F10" s="27">
        <v>274.931</v>
      </c>
      <c r="G10" s="27">
        <v>25.674</v>
      </c>
      <c r="H10" s="50">
        <f aca="true" t="shared" si="3" ref="H10:R10">H11+H12</f>
        <v>6.133</v>
      </c>
      <c r="I10" s="50">
        <f t="shared" si="3"/>
        <v>0</v>
      </c>
      <c r="J10" s="50">
        <f t="shared" si="3"/>
        <v>6.133</v>
      </c>
      <c r="K10" s="50">
        <f t="shared" si="3"/>
        <v>16.2</v>
      </c>
      <c r="L10" s="50">
        <f t="shared" si="3"/>
        <v>-10.067</v>
      </c>
      <c r="M10" s="65">
        <f t="shared" si="3"/>
        <v>-10.1</v>
      </c>
      <c r="N10" s="65">
        <f t="shared" si="3"/>
        <v>8.2</v>
      </c>
      <c r="O10" s="65">
        <f t="shared" si="3"/>
        <v>-18.267</v>
      </c>
      <c r="P10" s="50">
        <f t="shared" si="3"/>
        <v>24.4</v>
      </c>
      <c r="Q10" s="50">
        <f t="shared" si="3"/>
        <v>0</v>
      </c>
      <c r="R10" s="54">
        <f t="shared" si="3"/>
        <v>0</v>
      </c>
    </row>
    <row r="11" spans="1:18" ht="15.75">
      <c r="A11" s="19" t="s">
        <v>11</v>
      </c>
      <c r="B11" s="20" t="s">
        <v>12</v>
      </c>
      <c r="C11" s="21">
        <v>218.778</v>
      </c>
      <c r="D11" s="21">
        <v>218.778</v>
      </c>
      <c r="E11" s="21">
        <v>0</v>
      </c>
      <c r="F11" s="21">
        <v>206.658</v>
      </c>
      <c r="G11" s="21">
        <v>15.655</v>
      </c>
      <c r="H11" s="51">
        <v>5.832</v>
      </c>
      <c r="I11" s="51"/>
      <c r="J11" s="51">
        <f>H11-I11</f>
        <v>5.832</v>
      </c>
      <c r="K11" s="51">
        <v>12</v>
      </c>
      <c r="L11" s="51">
        <f>J11-K11</f>
        <v>-6.168</v>
      </c>
      <c r="M11" s="66">
        <v>-6.2</v>
      </c>
      <c r="N11" s="66">
        <v>7</v>
      </c>
      <c r="O11" s="66">
        <f>J11-K11-N11</f>
        <v>-13.168</v>
      </c>
      <c r="P11" s="51">
        <v>19</v>
      </c>
      <c r="Q11" s="52"/>
      <c r="R11" s="59"/>
    </row>
    <row r="12" spans="1:18" ht="15.75">
      <c r="A12" s="19" t="s">
        <v>13</v>
      </c>
      <c r="B12" s="20" t="s">
        <v>14</v>
      </c>
      <c r="C12" s="21">
        <v>69</v>
      </c>
      <c r="D12" s="21">
        <v>69</v>
      </c>
      <c r="E12" s="21">
        <v>0</v>
      </c>
      <c r="F12" s="21">
        <v>68.274</v>
      </c>
      <c r="G12" s="21">
        <v>10.019</v>
      </c>
      <c r="H12" s="51">
        <v>0.301</v>
      </c>
      <c r="I12" s="51"/>
      <c r="J12" s="51">
        <f>H12-I12</f>
        <v>0.301</v>
      </c>
      <c r="K12" s="51">
        <v>4.2</v>
      </c>
      <c r="L12" s="51">
        <f>J12-K12</f>
        <v>-3.899</v>
      </c>
      <c r="M12" s="66">
        <v>-3.9</v>
      </c>
      <c r="N12" s="66">
        <v>1.2</v>
      </c>
      <c r="O12" s="66">
        <f>J12-K12-N12</f>
        <v>-5.099</v>
      </c>
      <c r="P12" s="51">
        <v>5.4</v>
      </c>
      <c r="Q12" s="52"/>
      <c r="R12" s="59"/>
    </row>
    <row r="13" spans="1:18" ht="31.5">
      <c r="A13" s="25" t="s">
        <v>19</v>
      </c>
      <c r="B13" s="26" t="s">
        <v>20</v>
      </c>
      <c r="C13" s="27">
        <v>1900.5</v>
      </c>
      <c r="D13" s="27">
        <v>1900.5</v>
      </c>
      <c r="E13" s="27">
        <v>0</v>
      </c>
      <c r="F13" s="27">
        <v>1743.822</v>
      </c>
      <c r="G13" s="27">
        <v>172.118</v>
      </c>
      <c r="H13" s="50">
        <f aca="true" t="shared" si="4" ref="H13:R13">H14+H15</f>
        <v>87.634</v>
      </c>
      <c r="I13" s="50">
        <f t="shared" si="4"/>
        <v>4.708</v>
      </c>
      <c r="J13" s="50">
        <f t="shared" si="4"/>
        <v>82.926</v>
      </c>
      <c r="K13" s="50">
        <f t="shared" si="4"/>
        <v>101.3</v>
      </c>
      <c r="L13" s="50">
        <f t="shared" si="4"/>
        <v>-18.374</v>
      </c>
      <c r="M13" s="65">
        <f t="shared" si="4"/>
        <v>-24.2</v>
      </c>
      <c r="N13" s="65">
        <f t="shared" si="4"/>
        <v>122.9</v>
      </c>
      <c r="O13" s="65">
        <f t="shared" si="4"/>
        <v>-141.274</v>
      </c>
      <c r="P13" s="50">
        <f t="shared" si="4"/>
        <v>224.2</v>
      </c>
      <c r="Q13" s="50">
        <f t="shared" si="4"/>
        <v>0</v>
      </c>
      <c r="R13" s="54">
        <f t="shared" si="4"/>
        <v>0</v>
      </c>
    </row>
    <row r="14" spans="1:18" ht="15.75">
      <c r="A14" s="19" t="s">
        <v>11</v>
      </c>
      <c r="B14" s="20" t="s">
        <v>12</v>
      </c>
      <c r="C14" s="21">
        <v>1442.3</v>
      </c>
      <c r="D14" s="21">
        <v>1442.3</v>
      </c>
      <c r="E14" s="21">
        <v>0</v>
      </c>
      <c r="F14" s="21">
        <v>1332.819</v>
      </c>
      <c r="G14" s="21">
        <v>131.126</v>
      </c>
      <c r="H14" s="51">
        <v>55.614</v>
      </c>
      <c r="I14" s="51">
        <v>3.454</v>
      </c>
      <c r="J14" s="51">
        <f>H14-I14</f>
        <v>52.16</v>
      </c>
      <c r="K14" s="51">
        <v>76.3</v>
      </c>
      <c r="L14" s="51">
        <f>J14-K14</f>
        <v>-24.14</v>
      </c>
      <c r="M14" s="66">
        <v>-24.2</v>
      </c>
      <c r="N14" s="66">
        <v>90.9</v>
      </c>
      <c r="O14" s="66">
        <f>J14-K14-N14</f>
        <v>-115.04</v>
      </c>
      <c r="P14" s="52">
        <v>167.2</v>
      </c>
      <c r="Q14" s="52"/>
      <c r="R14" s="59"/>
    </row>
    <row r="15" spans="1:18" ht="15.75">
      <c r="A15" s="19" t="s">
        <v>13</v>
      </c>
      <c r="B15" s="20" t="s">
        <v>14</v>
      </c>
      <c r="C15" s="21">
        <v>458.2</v>
      </c>
      <c r="D15" s="21">
        <v>458.2</v>
      </c>
      <c r="E15" s="21">
        <v>0</v>
      </c>
      <c r="F15" s="21">
        <v>411.003</v>
      </c>
      <c r="G15" s="21">
        <v>40.992</v>
      </c>
      <c r="H15" s="51">
        <v>32.02</v>
      </c>
      <c r="I15" s="51">
        <v>1.254</v>
      </c>
      <c r="J15" s="51">
        <f>H15-I15</f>
        <v>30.766000000000002</v>
      </c>
      <c r="K15" s="51">
        <v>25</v>
      </c>
      <c r="L15" s="51">
        <f>J15-K15</f>
        <v>5.766000000000002</v>
      </c>
      <c r="M15" s="66"/>
      <c r="N15" s="66">
        <v>32</v>
      </c>
      <c r="O15" s="66">
        <f>J15-K15-N15</f>
        <v>-26.233999999999998</v>
      </c>
      <c r="P15" s="52">
        <v>57</v>
      </c>
      <c r="Q15" s="52"/>
      <c r="R15" s="59"/>
    </row>
    <row r="16" spans="1:18" ht="15.75">
      <c r="A16" s="25" t="s">
        <v>21</v>
      </c>
      <c r="B16" s="26" t="s">
        <v>22</v>
      </c>
      <c r="C16" s="27">
        <v>311.6</v>
      </c>
      <c r="D16" s="27">
        <v>311.6</v>
      </c>
      <c r="E16" s="27">
        <v>17.3</v>
      </c>
      <c r="F16" s="27">
        <v>293.65</v>
      </c>
      <c r="G16" s="27">
        <v>32.798</v>
      </c>
      <c r="H16" s="50">
        <f aca="true" t="shared" si="5" ref="H16:R16">H17+H18</f>
        <v>3.434</v>
      </c>
      <c r="I16" s="50">
        <f t="shared" si="5"/>
        <v>0</v>
      </c>
      <c r="J16" s="50">
        <f t="shared" si="5"/>
        <v>3.434</v>
      </c>
      <c r="K16" s="50">
        <f t="shared" si="5"/>
        <v>14.32</v>
      </c>
      <c r="L16" s="50">
        <f t="shared" si="5"/>
        <v>-10.886</v>
      </c>
      <c r="M16" s="65">
        <f t="shared" si="5"/>
        <v>-11</v>
      </c>
      <c r="N16" s="65">
        <f t="shared" si="5"/>
        <v>19.1</v>
      </c>
      <c r="O16" s="65">
        <f t="shared" si="5"/>
        <v>-29.986</v>
      </c>
      <c r="P16" s="50">
        <f t="shared" si="5"/>
        <v>33.4</v>
      </c>
      <c r="Q16" s="50">
        <f t="shared" si="5"/>
        <v>0</v>
      </c>
      <c r="R16" s="54">
        <f t="shared" si="5"/>
        <v>0</v>
      </c>
    </row>
    <row r="17" spans="1:18" ht="15.75">
      <c r="A17" s="19" t="s">
        <v>11</v>
      </c>
      <c r="B17" s="20" t="s">
        <v>12</v>
      </c>
      <c r="C17" s="21">
        <v>229.7</v>
      </c>
      <c r="D17" s="21">
        <v>229.7</v>
      </c>
      <c r="E17" s="21">
        <v>11</v>
      </c>
      <c r="F17" s="21">
        <v>216.059</v>
      </c>
      <c r="G17" s="21">
        <v>22.747</v>
      </c>
      <c r="H17" s="51">
        <v>3.246</v>
      </c>
      <c r="I17" s="51"/>
      <c r="J17" s="51">
        <f>H17-I17</f>
        <v>3.246</v>
      </c>
      <c r="K17" s="51">
        <v>10.02</v>
      </c>
      <c r="L17" s="51">
        <f>J17-K17</f>
        <v>-6.773999999999999</v>
      </c>
      <c r="M17" s="66">
        <v>-6.8</v>
      </c>
      <c r="N17" s="66">
        <v>14.5</v>
      </c>
      <c r="O17" s="66">
        <f>J17-K17-N17</f>
        <v>-21.274</v>
      </c>
      <c r="P17" s="52">
        <v>24.5</v>
      </c>
      <c r="Q17" s="52"/>
      <c r="R17" s="59"/>
    </row>
    <row r="18" spans="1:18" ht="15.75">
      <c r="A18" s="19" t="s">
        <v>13</v>
      </c>
      <c r="B18" s="20" t="s">
        <v>14</v>
      </c>
      <c r="C18" s="21">
        <v>81.9</v>
      </c>
      <c r="D18" s="21">
        <v>81.9</v>
      </c>
      <c r="E18" s="21">
        <v>6.3</v>
      </c>
      <c r="F18" s="21">
        <v>77.591</v>
      </c>
      <c r="G18" s="21">
        <v>10.051</v>
      </c>
      <c r="H18" s="51">
        <v>0.188</v>
      </c>
      <c r="I18" s="51"/>
      <c r="J18" s="51">
        <f>H18-I18</f>
        <v>0.188</v>
      </c>
      <c r="K18" s="51">
        <v>4.3</v>
      </c>
      <c r="L18" s="51">
        <f>J18-K18</f>
        <v>-4.112</v>
      </c>
      <c r="M18" s="66">
        <v>-4.2</v>
      </c>
      <c r="N18" s="66">
        <v>4.6</v>
      </c>
      <c r="O18" s="66">
        <f>J18-K18-N18</f>
        <v>-8.712</v>
      </c>
      <c r="P18" s="52">
        <v>8.9</v>
      </c>
      <c r="Q18" s="52"/>
      <c r="R18" s="59"/>
    </row>
    <row r="19" spans="1:18" ht="31.5">
      <c r="A19" s="25" t="s">
        <v>23</v>
      </c>
      <c r="B19" s="26" t="s">
        <v>24</v>
      </c>
      <c r="C19" s="27">
        <v>202.3</v>
      </c>
      <c r="D19" s="27">
        <v>202.3</v>
      </c>
      <c r="E19" s="27">
        <v>0</v>
      </c>
      <c r="F19" s="27">
        <v>184.891</v>
      </c>
      <c r="G19" s="27">
        <v>15.487</v>
      </c>
      <c r="H19" s="50">
        <f aca="true" t="shared" si="6" ref="H19:R19">H20+H21</f>
        <v>9.222</v>
      </c>
      <c r="I19" s="50">
        <f t="shared" si="6"/>
        <v>0</v>
      </c>
      <c r="J19" s="50">
        <f t="shared" si="6"/>
        <v>9.222</v>
      </c>
      <c r="K19" s="50">
        <f t="shared" si="6"/>
        <v>8.2</v>
      </c>
      <c r="L19" s="50">
        <f t="shared" si="6"/>
        <v>1.0219999999999998</v>
      </c>
      <c r="M19" s="65">
        <f t="shared" si="6"/>
        <v>-1.5</v>
      </c>
      <c r="N19" s="65">
        <f t="shared" si="6"/>
        <v>12.3</v>
      </c>
      <c r="O19" s="65">
        <f t="shared" si="6"/>
        <v>-11.278</v>
      </c>
      <c r="P19" s="50">
        <f t="shared" si="6"/>
        <v>20.5</v>
      </c>
      <c r="Q19" s="50">
        <f t="shared" si="6"/>
        <v>0</v>
      </c>
      <c r="R19" s="54">
        <f t="shared" si="6"/>
        <v>0</v>
      </c>
    </row>
    <row r="20" spans="1:18" ht="15.75">
      <c r="A20" s="19" t="s">
        <v>11</v>
      </c>
      <c r="B20" s="20" t="s">
        <v>12</v>
      </c>
      <c r="C20" s="21">
        <v>145.8</v>
      </c>
      <c r="D20" s="21">
        <v>145.8</v>
      </c>
      <c r="E20" s="21">
        <v>0</v>
      </c>
      <c r="F20" s="21">
        <v>131.278</v>
      </c>
      <c r="G20" s="21">
        <v>11.383</v>
      </c>
      <c r="H20" s="51">
        <v>8.516</v>
      </c>
      <c r="I20" s="51"/>
      <c r="J20" s="51">
        <f>H20-I20</f>
        <v>8.516</v>
      </c>
      <c r="K20" s="51">
        <v>6</v>
      </c>
      <c r="L20" s="69">
        <f>J20-K20</f>
        <v>2.516</v>
      </c>
      <c r="M20" s="66"/>
      <c r="N20" s="66">
        <v>9</v>
      </c>
      <c r="O20" s="66">
        <f>J20-K20-N20</f>
        <v>-6.484</v>
      </c>
      <c r="P20" s="52">
        <v>15</v>
      </c>
      <c r="Q20" s="52"/>
      <c r="R20" s="59"/>
    </row>
    <row r="21" spans="1:18" ht="15.75">
      <c r="A21" s="19" t="s">
        <v>13</v>
      </c>
      <c r="B21" s="20" t="s">
        <v>14</v>
      </c>
      <c r="C21" s="21">
        <v>56.5</v>
      </c>
      <c r="D21" s="21">
        <v>56.5</v>
      </c>
      <c r="E21" s="21">
        <v>0</v>
      </c>
      <c r="F21" s="21">
        <v>53.613</v>
      </c>
      <c r="G21" s="21">
        <v>4.105</v>
      </c>
      <c r="H21" s="51">
        <v>0.706</v>
      </c>
      <c r="I21" s="51"/>
      <c r="J21" s="51">
        <f>H21-I21</f>
        <v>0.706</v>
      </c>
      <c r="K21" s="51">
        <v>2.2</v>
      </c>
      <c r="L21" s="69">
        <f>J21-K21</f>
        <v>-1.4940000000000002</v>
      </c>
      <c r="M21" s="66">
        <v>-1.5</v>
      </c>
      <c r="N21" s="66">
        <v>3.3</v>
      </c>
      <c r="O21" s="66">
        <f>J21-K21-N21</f>
        <v>-4.7940000000000005</v>
      </c>
      <c r="P21" s="52">
        <v>5.5</v>
      </c>
      <c r="Q21" s="52"/>
      <c r="R21" s="59"/>
    </row>
    <row r="22" spans="1:18" ht="31.5">
      <c r="A22" s="25" t="s">
        <v>25</v>
      </c>
      <c r="B22" s="26" t="s">
        <v>26</v>
      </c>
      <c r="C22" s="27">
        <v>1145.4</v>
      </c>
      <c r="D22" s="27">
        <v>1145.4</v>
      </c>
      <c r="E22" s="27">
        <v>10</v>
      </c>
      <c r="F22" s="27">
        <v>1083.556</v>
      </c>
      <c r="G22" s="27">
        <v>116.863</v>
      </c>
      <c r="H22" s="50">
        <f aca="true" t="shared" si="7" ref="H22:R22">H23+H24</f>
        <v>9.982</v>
      </c>
      <c r="I22" s="50">
        <f t="shared" si="7"/>
        <v>0</v>
      </c>
      <c r="J22" s="50">
        <f t="shared" si="7"/>
        <v>9.982</v>
      </c>
      <c r="K22" s="50">
        <f t="shared" si="7"/>
        <v>60.8</v>
      </c>
      <c r="L22" s="50">
        <f t="shared" si="7"/>
        <v>-50.818</v>
      </c>
      <c r="M22" s="65">
        <f t="shared" si="7"/>
        <v>-50.9</v>
      </c>
      <c r="N22" s="65">
        <f t="shared" si="7"/>
        <v>78.2</v>
      </c>
      <c r="O22" s="65">
        <f t="shared" si="7"/>
        <v>-129.018</v>
      </c>
      <c r="P22" s="50">
        <f t="shared" si="7"/>
        <v>139</v>
      </c>
      <c r="Q22" s="50">
        <f t="shared" si="7"/>
        <v>0</v>
      </c>
      <c r="R22" s="54">
        <f t="shared" si="7"/>
        <v>0</v>
      </c>
    </row>
    <row r="23" spans="1:18" ht="15.75">
      <c r="A23" s="19" t="s">
        <v>11</v>
      </c>
      <c r="B23" s="20" t="s">
        <v>12</v>
      </c>
      <c r="C23" s="21">
        <v>862.2</v>
      </c>
      <c r="D23" s="21">
        <v>862.2</v>
      </c>
      <c r="E23" s="21">
        <v>10</v>
      </c>
      <c r="F23" s="21">
        <v>818.411</v>
      </c>
      <c r="G23" s="21">
        <v>87.982</v>
      </c>
      <c r="H23" s="51">
        <v>5.051</v>
      </c>
      <c r="I23" s="51"/>
      <c r="J23" s="51">
        <f>H23-I23</f>
        <v>5.051</v>
      </c>
      <c r="K23" s="51">
        <v>42.8</v>
      </c>
      <c r="L23" s="51">
        <f>J23-K23</f>
        <v>-37.748999999999995</v>
      </c>
      <c r="M23" s="66">
        <v>-37.8</v>
      </c>
      <c r="N23" s="66">
        <v>59.2</v>
      </c>
      <c r="O23" s="66">
        <f>J23-K23-N23</f>
        <v>-96.949</v>
      </c>
      <c r="P23" s="52">
        <v>102</v>
      </c>
      <c r="Q23" s="52"/>
      <c r="R23" s="59"/>
    </row>
    <row r="24" spans="1:18" ht="15.75">
      <c r="A24" s="19" t="s">
        <v>13</v>
      </c>
      <c r="B24" s="20" t="s">
        <v>14</v>
      </c>
      <c r="C24" s="21">
        <v>283.2</v>
      </c>
      <c r="D24" s="21">
        <v>283.2</v>
      </c>
      <c r="E24" s="21">
        <v>0</v>
      </c>
      <c r="F24" s="21">
        <v>265.145</v>
      </c>
      <c r="G24" s="21">
        <v>28.88</v>
      </c>
      <c r="H24" s="51">
        <v>4.931</v>
      </c>
      <c r="I24" s="51"/>
      <c r="J24" s="51">
        <f>H24-I24</f>
        <v>4.931</v>
      </c>
      <c r="K24" s="51">
        <v>18</v>
      </c>
      <c r="L24" s="51">
        <f>J24-K24</f>
        <v>-13.068999999999999</v>
      </c>
      <c r="M24" s="66">
        <v>-13.1</v>
      </c>
      <c r="N24" s="66">
        <v>19</v>
      </c>
      <c r="O24" s="66">
        <f>J24-K24-N24</f>
        <v>-32.069</v>
      </c>
      <c r="P24" s="52">
        <v>37</v>
      </c>
      <c r="Q24" s="52"/>
      <c r="R24" s="59"/>
    </row>
    <row r="25" spans="1:18" ht="31.5">
      <c r="A25" s="25" t="s">
        <v>27</v>
      </c>
      <c r="B25" s="26" t="s">
        <v>28</v>
      </c>
      <c r="C25" s="27">
        <v>334.4</v>
      </c>
      <c r="D25" s="27">
        <v>334.4</v>
      </c>
      <c r="E25" s="27">
        <v>2.9</v>
      </c>
      <c r="F25" s="27">
        <v>319.945</v>
      </c>
      <c r="G25" s="27">
        <v>30.835</v>
      </c>
      <c r="H25" s="50">
        <f aca="true" t="shared" si="8" ref="H25:R25">H26+H27</f>
        <v>1.167</v>
      </c>
      <c r="I25" s="50">
        <f t="shared" si="8"/>
        <v>0</v>
      </c>
      <c r="J25" s="50">
        <f t="shared" si="8"/>
        <v>1.167</v>
      </c>
      <c r="K25" s="50">
        <f t="shared" si="8"/>
        <v>19.925</v>
      </c>
      <c r="L25" s="50">
        <f t="shared" si="8"/>
        <v>-18.758000000000003</v>
      </c>
      <c r="M25" s="65">
        <f t="shared" si="8"/>
        <v>-18.9</v>
      </c>
      <c r="N25" s="65">
        <f t="shared" si="8"/>
        <v>14.5</v>
      </c>
      <c r="O25" s="65">
        <f t="shared" si="8"/>
        <v>-33.257999999999996</v>
      </c>
      <c r="P25" s="50">
        <f t="shared" si="8"/>
        <v>34.4</v>
      </c>
      <c r="Q25" s="50">
        <f t="shared" si="8"/>
        <v>0</v>
      </c>
      <c r="R25" s="54">
        <f t="shared" si="8"/>
        <v>0</v>
      </c>
    </row>
    <row r="26" spans="1:18" ht="15.75">
      <c r="A26" s="19" t="s">
        <v>11</v>
      </c>
      <c r="B26" s="20" t="s">
        <v>12</v>
      </c>
      <c r="C26" s="21">
        <v>244.7</v>
      </c>
      <c r="D26" s="21">
        <v>244.7</v>
      </c>
      <c r="E26" s="21">
        <v>2.3</v>
      </c>
      <c r="F26" s="21">
        <v>233.666</v>
      </c>
      <c r="G26" s="21">
        <v>22.676</v>
      </c>
      <c r="H26" s="51">
        <v>0.798</v>
      </c>
      <c r="I26" s="51"/>
      <c r="J26" s="51">
        <f>H26-I26</f>
        <v>0.798</v>
      </c>
      <c r="K26" s="51">
        <v>13.925</v>
      </c>
      <c r="L26" s="51">
        <f>J26-K26</f>
        <v>-13.127</v>
      </c>
      <c r="M26" s="66">
        <v>-13.2</v>
      </c>
      <c r="N26" s="66">
        <v>11.3</v>
      </c>
      <c r="O26" s="66">
        <f>J26-K26-N26</f>
        <v>-24.427</v>
      </c>
      <c r="P26" s="52">
        <v>25.2</v>
      </c>
      <c r="Q26" s="52"/>
      <c r="R26" s="59"/>
    </row>
    <row r="27" spans="1:18" ht="15.75">
      <c r="A27" s="19" t="s">
        <v>13</v>
      </c>
      <c r="B27" s="20" t="s">
        <v>14</v>
      </c>
      <c r="C27" s="21">
        <v>89.7</v>
      </c>
      <c r="D27" s="21">
        <v>89.7</v>
      </c>
      <c r="E27" s="21">
        <v>0.6</v>
      </c>
      <c r="F27" s="21">
        <v>86.279</v>
      </c>
      <c r="G27" s="21">
        <v>8.159</v>
      </c>
      <c r="H27" s="51">
        <v>0.369</v>
      </c>
      <c r="I27" s="51"/>
      <c r="J27" s="51">
        <f>H27-I27</f>
        <v>0.369</v>
      </c>
      <c r="K27" s="51">
        <v>6</v>
      </c>
      <c r="L27" s="51">
        <f>J27-K27</f>
        <v>-5.631</v>
      </c>
      <c r="M27" s="66">
        <v>-5.7</v>
      </c>
      <c r="N27" s="66">
        <v>3.2</v>
      </c>
      <c r="O27" s="66">
        <f>J27-K27-N27</f>
        <v>-8.831</v>
      </c>
      <c r="P27" s="52">
        <v>9.2</v>
      </c>
      <c r="Q27" s="52"/>
      <c r="R27" s="59"/>
    </row>
    <row r="28" spans="1:18" ht="31.5">
      <c r="A28" s="25" t="s">
        <v>29</v>
      </c>
      <c r="B28" s="26" t="s">
        <v>30</v>
      </c>
      <c r="C28" s="27">
        <v>298.2</v>
      </c>
      <c r="D28" s="27">
        <v>298.2</v>
      </c>
      <c r="E28" s="27">
        <v>0</v>
      </c>
      <c r="F28" s="27">
        <v>272.749</v>
      </c>
      <c r="G28" s="27">
        <v>36.12</v>
      </c>
      <c r="H28" s="50">
        <f aca="true" t="shared" si="9" ref="H28:R28">H29+H30</f>
        <v>9.902999999999999</v>
      </c>
      <c r="I28" s="50">
        <f t="shared" si="9"/>
        <v>0</v>
      </c>
      <c r="J28" s="50">
        <f t="shared" si="9"/>
        <v>9.902999999999999</v>
      </c>
      <c r="K28" s="50">
        <f t="shared" si="9"/>
        <v>16.2</v>
      </c>
      <c r="L28" s="50">
        <f t="shared" si="9"/>
        <v>-6.297000000000001</v>
      </c>
      <c r="M28" s="65">
        <f t="shared" si="9"/>
        <v>-7.8</v>
      </c>
      <c r="N28" s="65">
        <f t="shared" si="9"/>
        <v>20.8</v>
      </c>
      <c r="O28" s="65">
        <f t="shared" si="9"/>
        <v>-27.097</v>
      </c>
      <c r="P28" s="50">
        <f t="shared" si="9"/>
        <v>37</v>
      </c>
      <c r="Q28" s="50">
        <f t="shared" si="9"/>
        <v>0</v>
      </c>
      <c r="R28" s="54">
        <f t="shared" si="9"/>
        <v>0</v>
      </c>
    </row>
    <row r="29" spans="1:18" ht="15.75">
      <c r="A29" s="19" t="s">
        <v>11</v>
      </c>
      <c r="B29" s="20" t="s">
        <v>12</v>
      </c>
      <c r="C29" s="21">
        <v>223.8</v>
      </c>
      <c r="D29" s="21">
        <v>223.8</v>
      </c>
      <c r="E29" s="21">
        <v>0</v>
      </c>
      <c r="F29" s="21">
        <v>207.17</v>
      </c>
      <c r="G29" s="21">
        <v>28.234</v>
      </c>
      <c r="H29" s="51">
        <v>4.895</v>
      </c>
      <c r="I29" s="51"/>
      <c r="J29" s="51">
        <f>H29-I29</f>
        <v>4.895</v>
      </c>
      <c r="K29" s="51">
        <v>12.6</v>
      </c>
      <c r="L29" s="51">
        <f>J29-K29</f>
        <v>-7.705</v>
      </c>
      <c r="M29" s="66">
        <v>-7.8</v>
      </c>
      <c r="N29" s="66">
        <v>14.4</v>
      </c>
      <c r="O29" s="66">
        <f>J29-K29-N29</f>
        <v>-22.105</v>
      </c>
      <c r="P29" s="52">
        <v>27</v>
      </c>
      <c r="Q29" s="52"/>
      <c r="R29" s="59"/>
    </row>
    <row r="30" spans="1:18" ht="15.75">
      <c r="A30" s="19" t="s">
        <v>13</v>
      </c>
      <c r="B30" s="20" t="s">
        <v>14</v>
      </c>
      <c r="C30" s="21">
        <v>74.4</v>
      </c>
      <c r="D30" s="21">
        <v>74.4</v>
      </c>
      <c r="E30" s="21">
        <v>0</v>
      </c>
      <c r="F30" s="21">
        <v>65.579</v>
      </c>
      <c r="G30" s="21">
        <v>7.887</v>
      </c>
      <c r="H30" s="51">
        <v>5.008</v>
      </c>
      <c r="I30" s="51"/>
      <c r="J30" s="51">
        <f>H30-I30</f>
        <v>5.008</v>
      </c>
      <c r="K30" s="51">
        <v>3.6</v>
      </c>
      <c r="L30" s="51">
        <f>J30-K30</f>
        <v>1.408</v>
      </c>
      <c r="M30" s="66"/>
      <c r="N30" s="66">
        <v>6.4</v>
      </c>
      <c r="O30" s="66">
        <f>J30-K30-N30</f>
        <v>-4.992000000000001</v>
      </c>
      <c r="P30" s="52">
        <v>10</v>
      </c>
      <c r="Q30" s="52"/>
      <c r="R30" s="59"/>
    </row>
    <row r="31" spans="1:18" ht="15.75">
      <c r="A31" s="25" t="s">
        <v>31</v>
      </c>
      <c r="B31" s="26" t="s">
        <v>32</v>
      </c>
      <c r="C31" s="27">
        <v>101.1</v>
      </c>
      <c r="D31" s="27">
        <v>101.1</v>
      </c>
      <c r="E31" s="27">
        <v>3.2</v>
      </c>
      <c r="F31" s="27">
        <v>96.355</v>
      </c>
      <c r="G31" s="27">
        <v>12.361</v>
      </c>
      <c r="H31" s="50">
        <f aca="true" t="shared" si="10" ref="H31:R31">H32+H33</f>
        <v>0.7020000000000001</v>
      </c>
      <c r="I31" s="50">
        <f t="shared" si="10"/>
        <v>0</v>
      </c>
      <c r="J31" s="50">
        <f t="shared" si="10"/>
        <v>0.7020000000000001</v>
      </c>
      <c r="K31" s="50">
        <f t="shared" si="10"/>
        <v>5.0200000000000005</v>
      </c>
      <c r="L31" s="50">
        <f t="shared" si="10"/>
        <v>-4.3180000000000005</v>
      </c>
      <c r="M31" s="65">
        <f t="shared" si="10"/>
        <v>-4.4</v>
      </c>
      <c r="N31" s="65">
        <f t="shared" si="10"/>
        <v>5.4</v>
      </c>
      <c r="O31" s="65">
        <f t="shared" si="10"/>
        <v>-9.718</v>
      </c>
      <c r="P31" s="50">
        <f t="shared" si="10"/>
        <v>10.3</v>
      </c>
      <c r="Q31" s="50">
        <f t="shared" si="10"/>
        <v>0</v>
      </c>
      <c r="R31" s="54">
        <f t="shared" si="10"/>
        <v>0</v>
      </c>
    </row>
    <row r="32" spans="1:18" ht="15.75">
      <c r="A32" s="19" t="s">
        <v>11</v>
      </c>
      <c r="B32" s="20" t="s">
        <v>12</v>
      </c>
      <c r="C32" s="21">
        <v>74.2</v>
      </c>
      <c r="D32" s="21">
        <v>74.2</v>
      </c>
      <c r="E32" s="21">
        <v>2.2</v>
      </c>
      <c r="F32" s="21">
        <v>70.694</v>
      </c>
      <c r="G32" s="21">
        <v>9.071</v>
      </c>
      <c r="H32" s="51">
        <v>0.541</v>
      </c>
      <c r="I32" s="51"/>
      <c r="J32" s="51">
        <f>H32-I32</f>
        <v>0.541</v>
      </c>
      <c r="K32" s="51">
        <v>3.68</v>
      </c>
      <c r="L32" s="51">
        <f>J32-K32</f>
        <v>-3.1390000000000002</v>
      </c>
      <c r="M32" s="66">
        <v>-3.2</v>
      </c>
      <c r="N32" s="66">
        <v>3.9</v>
      </c>
      <c r="O32" s="66">
        <f>J32-K32-N32</f>
        <v>-7.039</v>
      </c>
      <c r="P32" s="52">
        <v>7.5</v>
      </c>
      <c r="Q32" s="52"/>
      <c r="R32" s="59"/>
    </row>
    <row r="33" spans="1:18" ht="15.75">
      <c r="A33" s="19" t="s">
        <v>13</v>
      </c>
      <c r="B33" s="20" t="s">
        <v>14</v>
      </c>
      <c r="C33" s="21">
        <v>26.9</v>
      </c>
      <c r="D33" s="21">
        <v>26.9</v>
      </c>
      <c r="E33" s="21">
        <v>1</v>
      </c>
      <c r="F33" s="21">
        <v>25.661</v>
      </c>
      <c r="G33" s="21">
        <v>3.29</v>
      </c>
      <c r="H33" s="51">
        <v>0.161</v>
      </c>
      <c r="I33" s="51"/>
      <c r="J33" s="51">
        <f>H33-I33</f>
        <v>0.161</v>
      </c>
      <c r="K33" s="51">
        <v>1.34</v>
      </c>
      <c r="L33" s="51">
        <f>J33-K33</f>
        <v>-1.179</v>
      </c>
      <c r="M33" s="66">
        <v>-1.2</v>
      </c>
      <c r="N33" s="66">
        <v>1.5</v>
      </c>
      <c r="O33" s="66">
        <f>J33-K33-N33</f>
        <v>-2.6790000000000003</v>
      </c>
      <c r="P33" s="52">
        <v>2.8</v>
      </c>
      <c r="Q33" s="52"/>
      <c r="R33" s="59"/>
    </row>
    <row r="34" spans="1:18" ht="31.5">
      <c r="A34" s="25" t="s">
        <v>33</v>
      </c>
      <c r="B34" s="26" t="s">
        <v>34</v>
      </c>
      <c r="C34" s="27">
        <v>741.3</v>
      </c>
      <c r="D34" s="27">
        <v>741.3</v>
      </c>
      <c r="E34" s="27">
        <v>51</v>
      </c>
      <c r="F34" s="27">
        <v>695.898</v>
      </c>
      <c r="G34" s="27">
        <v>81.69</v>
      </c>
      <c r="H34" s="50">
        <f aca="true" t="shared" si="11" ref="H34:R34">H35+H36</f>
        <v>5.458</v>
      </c>
      <c r="I34" s="50">
        <f t="shared" si="11"/>
        <v>0</v>
      </c>
      <c r="J34" s="50">
        <f t="shared" si="11"/>
        <v>5.458</v>
      </c>
      <c r="K34" s="50">
        <f t="shared" si="11"/>
        <v>38.6</v>
      </c>
      <c r="L34" s="50">
        <f t="shared" si="11"/>
        <v>-33.142</v>
      </c>
      <c r="M34" s="65">
        <f t="shared" si="11"/>
        <v>-33.2</v>
      </c>
      <c r="N34" s="65">
        <f t="shared" si="11"/>
        <v>40.1</v>
      </c>
      <c r="O34" s="65">
        <f t="shared" si="11"/>
        <v>-73.242</v>
      </c>
      <c r="P34" s="50">
        <f t="shared" si="11"/>
        <v>78.7</v>
      </c>
      <c r="Q34" s="50">
        <f t="shared" si="11"/>
        <v>0</v>
      </c>
      <c r="R34" s="54">
        <f t="shared" si="11"/>
        <v>0</v>
      </c>
    </row>
    <row r="35" spans="1:18" ht="15.75">
      <c r="A35" s="19" t="s">
        <v>11</v>
      </c>
      <c r="B35" s="20" t="s">
        <v>12</v>
      </c>
      <c r="C35" s="21">
        <v>557.8</v>
      </c>
      <c r="D35" s="21">
        <v>557.8</v>
      </c>
      <c r="E35" s="21">
        <v>36</v>
      </c>
      <c r="F35" s="21">
        <v>524.485</v>
      </c>
      <c r="G35" s="21">
        <v>61.685</v>
      </c>
      <c r="H35" s="51">
        <v>2.246</v>
      </c>
      <c r="I35" s="51"/>
      <c r="J35" s="51">
        <f>H35-I35</f>
        <v>2.246</v>
      </c>
      <c r="K35" s="51">
        <v>28.3</v>
      </c>
      <c r="L35" s="51">
        <f>J35-K35</f>
        <v>-26.054000000000002</v>
      </c>
      <c r="M35" s="66">
        <v>-26.1</v>
      </c>
      <c r="N35" s="66">
        <v>31.2</v>
      </c>
      <c r="O35" s="66">
        <f>J35-K35-N35</f>
        <v>-57.254000000000005</v>
      </c>
      <c r="P35" s="52">
        <v>59.5</v>
      </c>
      <c r="Q35" s="52"/>
      <c r="R35" s="59"/>
    </row>
    <row r="36" spans="1:18" ht="15.75">
      <c r="A36" s="19" t="s">
        <v>13</v>
      </c>
      <c r="B36" s="20" t="s">
        <v>14</v>
      </c>
      <c r="C36" s="21">
        <v>183.5</v>
      </c>
      <c r="D36" s="21">
        <v>183.5</v>
      </c>
      <c r="E36" s="21">
        <v>15</v>
      </c>
      <c r="F36" s="21">
        <v>171.413</v>
      </c>
      <c r="G36" s="21">
        <v>20.005</v>
      </c>
      <c r="H36" s="51">
        <v>3.212</v>
      </c>
      <c r="I36" s="51"/>
      <c r="J36" s="51">
        <f>H36-I36</f>
        <v>3.212</v>
      </c>
      <c r="K36" s="51">
        <v>10.3</v>
      </c>
      <c r="L36" s="51">
        <f>J36-K36</f>
        <v>-7.088000000000001</v>
      </c>
      <c r="M36" s="66">
        <v>-7.1</v>
      </c>
      <c r="N36" s="66">
        <v>8.9</v>
      </c>
      <c r="O36" s="66">
        <f>J36-K36-N36</f>
        <v>-15.988000000000001</v>
      </c>
      <c r="P36" s="52">
        <v>19.2</v>
      </c>
      <c r="Q36" s="52"/>
      <c r="R36" s="59"/>
    </row>
    <row r="37" spans="1:18" ht="31.5">
      <c r="A37" s="25" t="s">
        <v>35</v>
      </c>
      <c r="B37" s="26" t="s">
        <v>36</v>
      </c>
      <c r="C37" s="27">
        <v>707.4</v>
      </c>
      <c r="D37" s="27">
        <v>707.4</v>
      </c>
      <c r="E37" s="27">
        <v>0</v>
      </c>
      <c r="F37" s="27">
        <v>661.881</v>
      </c>
      <c r="G37" s="27">
        <v>53.631</v>
      </c>
      <c r="H37" s="50">
        <f aca="true" t="shared" si="12" ref="H37:R37">H38+H39</f>
        <v>7.087</v>
      </c>
      <c r="I37" s="50">
        <f t="shared" si="12"/>
        <v>0</v>
      </c>
      <c r="J37" s="50">
        <f t="shared" si="12"/>
        <v>7.087</v>
      </c>
      <c r="K37" s="50">
        <f t="shared" si="12"/>
        <v>32.3</v>
      </c>
      <c r="L37" s="50">
        <f t="shared" si="12"/>
        <v>-25.212999999999997</v>
      </c>
      <c r="M37" s="65">
        <f t="shared" si="12"/>
        <v>-25.3</v>
      </c>
      <c r="N37" s="65">
        <f t="shared" si="12"/>
        <v>42.7</v>
      </c>
      <c r="O37" s="65">
        <f t="shared" si="12"/>
        <v>-67.91300000000001</v>
      </c>
      <c r="P37" s="50">
        <f t="shared" si="12"/>
        <v>75</v>
      </c>
      <c r="Q37" s="50">
        <f t="shared" si="12"/>
        <v>0</v>
      </c>
      <c r="R37" s="54">
        <f t="shared" si="12"/>
        <v>0</v>
      </c>
    </row>
    <row r="38" spans="1:18" ht="15.75">
      <c r="A38" s="19" t="s">
        <v>11</v>
      </c>
      <c r="B38" s="20" t="s">
        <v>12</v>
      </c>
      <c r="C38" s="21">
        <v>512.6</v>
      </c>
      <c r="D38" s="21">
        <v>512.6</v>
      </c>
      <c r="E38" s="21">
        <v>0</v>
      </c>
      <c r="F38" s="21">
        <v>479.659</v>
      </c>
      <c r="G38" s="21">
        <v>39.322</v>
      </c>
      <c r="H38" s="51">
        <v>4.687</v>
      </c>
      <c r="I38" s="51"/>
      <c r="J38" s="51">
        <f>H38-I38</f>
        <v>4.687</v>
      </c>
      <c r="K38" s="51">
        <v>23.7</v>
      </c>
      <c r="L38" s="51">
        <f>J38-K38</f>
        <v>-19.012999999999998</v>
      </c>
      <c r="M38" s="66">
        <v>-19.1</v>
      </c>
      <c r="N38" s="66">
        <v>31.3</v>
      </c>
      <c r="O38" s="66">
        <f>J38-K38-N38</f>
        <v>-50.313</v>
      </c>
      <c r="P38" s="52">
        <v>55</v>
      </c>
      <c r="Q38" s="52"/>
      <c r="R38" s="59"/>
    </row>
    <row r="39" spans="1:18" ht="15.75">
      <c r="A39" s="19" t="s">
        <v>13</v>
      </c>
      <c r="B39" s="20" t="s">
        <v>14</v>
      </c>
      <c r="C39" s="21">
        <v>194.8</v>
      </c>
      <c r="D39" s="21">
        <v>194.8</v>
      </c>
      <c r="E39" s="21">
        <v>0</v>
      </c>
      <c r="F39" s="21">
        <v>182.221</v>
      </c>
      <c r="G39" s="21">
        <v>14.308</v>
      </c>
      <c r="H39" s="51">
        <v>2.4</v>
      </c>
      <c r="I39" s="51"/>
      <c r="J39" s="51">
        <f>H39-I39</f>
        <v>2.4</v>
      </c>
      <c r="K39" s="51">
        <v>8.6</v>
      </c>
      <c r="L39" s="51">
        <f>J39-K39</f>
        <v>-6.199999999999999</v>
      </c>
      <c r="M39" s="66">
        <v>-6.2</v>
      </c>
      <c r="N39" s="66">
        <v>11.4</v>
      </c>
      <c r="O39" s="66">
        <f>J39-K39-N39</f>
        <v>-17.6</v>
      </c>
      <c r="P39" s="52">
        <v>20</v>
      </c>
      <c r="Q39" s="52"/>
      <c r="R39" s="59"/>
    </row>
    <row r="40" spans="1:18" ht="15.75">
      <c r="A40" s="25" t="s">
        <v>37</v>
      </c>
      <c r="B40" s="26" t="s">
        <v>38</v>
      </c>
      <c r="C40" s="27">
        <v>737.5</v>
      </c>
      <c r="D40" s="27">
        <v>737.5</v>
      </c>
      <c r="E40" s="27">
        <v>0</v>
      </c>
      <c r="F40" s="27">
        <v>635.919</v>
      </c>
      <c r="G40" s="27">
        <v>58.308</v>
      </c>
      <c r="H40" s="50">
        <f aca="true" t="shared" si="13" ref="H40:R40">H41+H42</f>
        <v>83.118</v>
      </c>
      <c r="I40" s="50">
        <f t="shared" si="13"/>
        <v>0</v>
      </c>
      <c r="J40" s="50">
        <f t="shared" si="13"/>
        <v>83.118</v>
      </c>
      <c r="K40" s="50">
        <f t="shared" si="13"/>
        <v>31.825</v>
      </c>
      <c r="L40" s="50">
        <f t="shared" si="13"/>
        <v>51.293000000000006</v>
      </c>
      <c r="M40" s="65">
        <f t="shared" si="13"/>
        <v>0</v>
      </c>
      <c r="N40" s="65">
        <f t="shared" si="13"/>
        <v>29</v>
      </c>
      <c r="O40" s="65">
        <f t="shared" si="13"/>
        <v>22.293</v>
      </c>
      <c r="P40" s="50">
        <f t="shared" si="13"/>
        <v>60.8</v>
      </c>
      <c r="Q40" s="50">
        <f t="shared" si="13"/>
        <v>0</v>
      </c>
      <c r="R40" s="54">
        <f t="shared" si="13"/>
        <v>0</v>
      </c>
    </row>
    <row r="41" spans="1:18" ht="15.75">
      <c r="A41" s="19" t="s">
        <v>11</v>
      </c>
      <c r="B41" s="20" t="s">
        <v>12</v>
      </c>
      <c r="C41" s="21">
        <v>541</v>
      </c>
      <c r="D41" s="21">
        <v>541</v>
      </c>
      <c r="E41" s="21">
        <v>0</v>
      </c>
      <c r="F41" s="21">
        <v>480.283</v>
      </c>
      <c r="G41" s="21">
        <v>43.311</v>
      </c>
      <c r="H41" s="51">
        <v>47.64</v>
      </c>
      <c r="I41" s="51"/>
      <c r="J41" s="51">
        <f>H41-I41</f>
        <v>47.64</v>
      </c>
      <c r="K41" s="51">
        <v>24.525</v>
      </c>
      <c r="L41" s="51">
        <f>J41-K41</f>
        <v>23.115000000000002</v>
      </c>
      <c r="M41" s="66"/>
      <c r="N41" s="66">
        <v>20.1</v>
      </c>
      <c r="O41" s="66">
        <f>J41-K41-N41</f>
        <v>3.0150000000000006</v>
      </c>
      <c r="P41" s="52">
        <v>44.6</v>
      </c>
      <c r="Q41" s="52"/>
      <c r="R41" s="59"/>
    </row>
    <row r="42" spans="1:18" ht="15.75">
      <c r="A42" s="19" t="s">
        <v>13</v>
      </c>
      <c r="B42" s="20" t="s">
        <v>14</v>
      </c>
      <c r="C42" s="21">
        <v>196.5</v>
      </c>
      <c r="D42" s="21">
        <v>196.5</v>
      </c>
      <c r="E42" s="21">
        <v>0</v>
      </c>
      <c r="F42" s="21">
        <v>155.636</v>
      </c>
      <c r="G42" s="21">
        <v>14.997</v>
      </c>
      <c r="H42" s="51">
        <v>35.478</v>
      </c>
      <c r="I42" s="51"/>
      <c r="J42" s="51">
        <f>H42-I42</f>
        <v>35.478</v>
      </c>
      <c r="K42" s="51">
        <v>7.3</v>
      </c>
      <c r="L42" s="51">
        <f>J42-K42</f>
        <v>28.178</v>
      </c>
      <c r="M42" s="66"/>
      <c r="N42" s="66">
        <v>8.9</v>
      </c>
      <c r="O42" s="66">
        <f>J42-K42-N42</f>
        <v>19.278</v>
      </c>
      <c r="P42" s="52">
        <v>16.2</v>
      </c>
      <c r="Q42" s="52"/>
      <c r="R42" s="59"/>
    </row>
    <row r="43" spans="1:18" ht="15.75">
      <c r="A43" s="31"/>
      <c r="B43" s="32" t="s">
        <v>114</v>
      </c>
      <c r="C43" s="33"/>
      <c r="D43" s="33"/>
      <c r="E43" s="33"/>
      <c r="F43" s="33"/>
      <c r="G43" s="33"/>
      <c r="H43" s="53">
        <f aca="true" t="shared" si="14" ref="H43:R43">H44+H47+H50+H53+H56+H59</f>
        <v>15442.008999999998</v>
      </c>
      <c r="I43" s="53">
        <f t="shared" si="14"/>
        <v>350.008</v>
      </c>
      <c r="J43" s="53">
        <f t="shared" si="14"/>
        <v>15092.001</v>
      </c>
      <c r="K43" s="53">
        <f>K44+K47+K50+K53+K56+K59</f>
        <v>2187.391</v>
      </c>
      <c r="L43" s="53">
        <f>L44+L47+L50+L53+L56+L59</f>
        <v>0</v>
      </c>
      <c r="M43" s="53">
        <f>M44+M47+M50+M53+M56+M59</f>
        <v>0</v>
      </c>
      <c r="N43" s="53">
        <f>N44+N47+N50+N53+N56+N59</f>
        <v>4480.5</v>
      </c>
      <c r="O43" s="53">
        <f>O44+O47+O50+O53+O56+O59</f>
        <v>8424.11</v>
      </c>
      <c r="P43" s="53">
        <f t="shared" si="14"/>
        <v>6669.655</v>
      </c>
      <c r="Q43" s="53">
        <f t="shared" si="14"/>
        <v>0</v>
      </c>
      <c r="R43" s="53">
        <f t="shared" si="14"/>
        <v>0</v>
      </c>
    </row>
    <row r="44" spans="1:18" ht="15.75">
      <c r="A44" s="25" t="s">
        <v>39</v>
      </c>
      <c r="B44" s="26" t="s">
        <v>40</v>
      </c>
      <c r="C44" s="27">
        <v>14985.47</v>
      </c>
      <c r="D44" s="27">
        <v>13258.5</v>
      </c>
      <c r="E44" s="27">
        <v>1824.1</v>
      </c>
      <c r="F44" s="27">
        <v>10396.258</v>
      </c>
      <c r="G44" s="27">
        <v>580.956</v>
      </c>
      <c r="H44" s="50">
        <f aca="true" t="shared" si="15" ref="H44:R44">H45+H46</f>
        <v>3431.527</v>
      </c>
      <c r="I44" s="50">
        <f t="shared" si="15"/>
        <v>99.365</v>
      </c>
      <c r="J44" s="50">
        <f t="shared" si="15"/>
        <v>3332.1620000000003</v>
      </c>
      <c r="K44" s="50">
        <f t="shared" si="15"/>
        <v>485.253</v>
      </c>
      <c r="L44" s="50">
        <f t="shared" si="15"/>
        <v>0</v>
      </c>
      <c r="M44" s="65">
        <f t="shared" si="15"/>
        <v>0</v>
      </c>
      <c r="N44" s="65">
        <f t="shared" si="15"/>
        <v>1040</v>
      </c>
      <c r="O44" s="65">
        <f t="shared" si="15"/>
        <v>1806.9089999999999</v>
      </c>
      <c r="P44" s="50">
        <f t="shared" si="15"/>
        <v>1523.783</v>
      </c>
      <c r="Q44" s="50">
        <f t="shared" si="15"/>
        <v>0</v>
      </c>
      <c r="R44" s="50">
        <f t="shared" si="15"/>
        <v>0</v>
      </c>
    </row>
    <row r="45" spans="1:18" ht="15.75">
      <c r="A45" s="19" t="s">
        <v>11</v>
      </c>
      <c r="B45" s="20" t="s">
        <v>12</v>
      </c>
      <c r="C45" s="21">
        <v>11085.57</v>
      </c>
      <c r="D45" s="21">
        <v>9798</v>
      </c>
      <c r="E45" s="21">
        <v>1348</v>
      </c>
      <c r="F45" s="21">
        <v>7705.664</v>
      </c>
      <c r="G45" s="21">
        <v>429.014</v>
      </c>
      <c r="H45" s="51">
        <v>2513.861</v>
      </c>
      <c r="I45" s="51">
        <v>60.138</v>
      </c>
      <c r="J45" s="51">
        <f>H45-I45</f>
        <v>2453.723</v>
      </c>
      <c r="K45" s="51">
        <v>359.447</v>
      </c>
      <c r="L45" s="51"/>
      <c r="M45" s="66"/>
      <c r="N45" s="66">
        <v>770</v>
      </c>
      <c r="O45" s="66">
        <f>J45-K45-N45</f>
        <v>1324.2759999999998</v>
      </c>
      <c r="P45" s="52">
        <v>1129.154</v>
      </c>
      <c r="Q45" s="52"/>
      <c r="R45" s="52"/>
    </row>
    <row r="46" spans="1:18" ht="15.75">
      <c r="A46" s="19" t="s">
        <v>13</v>
      </c>
      <c r="B46" s="20" t="s">
        <v>14</v>
      </c>
      <c r="C46" s="21">
        <v>3899.9</v>
      </c>
      <c r="D46" s="21">
        <v>3460.5</v>
      </c>
      <c r="E46" s="21">
        <v>476.1</v>
      </c>
      <c r="F46" s="21">
        <v>2690.594</v>
      </c>
      <c r="G46" s="21">
        <v>151.942</v>
      </c>
      <c r="H46" s="51">
        <v>917.666</v>
      </c>
      <c r="I46" s="51">
        <v>39.227</v>
      </c>
      <c r="J46" s="51">
        <f>H46-I46</f>
        <v>878.4390000000001</v>
      </c>
      <c r="K46" s="51">
        <v>125.806</v>
      </c>
      <c r="L46" s="51"/>
      <c r="M46" s="66"/>
      <c r="N46" s="66">
        <v>270</v>
      </c>
      <c r="O46" s="66">
        <f>J46-K46-N46</f>
        <v>482.63300000000004</v>
      </c>
      <c r="P46" s="52">
        <v>394.629</v>
      </c>
      <c r="Q46" s="52"/>
      <c r="R46" s="52"/>
    </row>
    <row r="47" spans="1:18" ht="15.75">
      <c r="A47" s="25" t="s">
        <v>41</v>
      </c>
      <c r="B47" s="26" t="s">
        <v>103</v>
      </c>
      <c r="C47" s="27">
        <v>43476.76</v>
      </c>
      <c r="D47" s="27">
        <v>38308.65</v>
      </c>
      <c r="E47" s="27">
        <v>4885</v>
      </c>
      <c r="F47" s="27">
        <v>31351.854</v>
      </c>
      <c r="G47" s="27">
        <v>2611.189</v>
      </c>
      <c r="H47" s="50">
        <f aca="true" t="shared" si="16" ref="H47:R47">H48+H49</f>
        <v>9803.391</v>
      </c>
      <c r="I47" s="50">
        <f t="shared" si="16"/>
        <v>0</v>
      </c>
      <c r="J47" s="50">
        <f t="shared" si="16"/>
        <v>9803.391</v>
      </c>
      <c r="K47" s="50">
        <f t="shared" si="16"/>
        <v>1521.159</v>
      </c>
      <c r="L47" s="50">
        <f t="shared" si="16"/>
        <v>0</v>
      </c>
      <c r="M47" s="65">
        <f t="shared" si="16"/>
        <v>0</v>
      </c>
      <c r="N47" s="65">
        <f t="shared" si="16"/>
        <v>3077</v>
      </c>
      <c r="O47" s="65">
        <f t="shared" si="16"/>
        <v>5205.232</v>
      </c>
      <c r="P47" s="50">
        <f t="shared" si="16"/>
        <v>4591.839</v>
      </c>
      <c r="Q47" s="50">
        <f t="shared" si="16"/>
        <v>0</v>
      </c>
      <c r="R47" s="50">
        <f t="shared" si="16"/>
        <v>0</v>
      </c>
    </row>
    <row r="48" spans="1:18" ht="15.75">
      <c r="A48" s="19" t="s">
        <v>11</v>
      </c>
      <c r="B48" s="20" t="s">
        <v>12</v>
      </c>
      <c r="C48" s="21">
        <v>32162.12</v>
      </c>
      <c r="D48" s="21">
        <v>28310</v>
      </c>
      <c r="E48" s="21">
        <v>3610</v>
      </c>
      <c r="F48" s="21">
        <v>23183.591</v>
      </c>
      <c r="G48" s="21">
        <v>1933.484</v>
      </c>
      <c r="H48" s="51">
        <v>7270.746</v>
      </c>
      <c r="I48" s="51"/>
      <c r="J48" s="51">
        <f>H48-I48</f>
        <v>7270.746</v>
      </c>
      <c r="K48" s="51">
        <v>1126.785</v>
      </c>
      <c r="L48" s="51"/>
      <c r="M48" s="66"/>
      <c r="N48" s="66">
        <v>2270</v>
      </c>
      <c r="O48" s="66">
        <f>J48-K48-N48</f>
        <v>3873.9610000000002</v>
      </c>
      <c r="P48" s="52">
        <v>3391.205</v>
      </c>
      <c r="Q48" s="52"/>
      <c r="R48" s="52"/>
    </row>
    <row r="49" spans="1:18" ht="15.75">
      <c r="A49" s="19" t="s">
        <v>13</v>
      </c>
      <c r="B49" s="20" t="s">
        <v>14</v>
      </c>
      <c r="C49" s="21">
        <v>11314.64</v>
      </c>
      <c r="D49" s="21">
        <v>9998.65</v>
      </c>
      <c r="E49" s="21">
        <v>1275</v>
      </c>
      <c r="F49" s="21">
        <v>8168.264</v>
      </c>
      <c r="G49" s="21">
        <v>677.705</v>
      </c>
      <c r="H49" s="51">
        <v>2532.645</v>
      </c>
      <c r="I49" s="51"/>
      <c r="J49" s="51">
        <f>H49-I49</f>
        <v>2532.645</v>
      </c>
      <c r="K49" s="51">
        <v>394.374</v>
      </c>
      <c r="L49" s="51"/>
      <c r="M49" s="66"/>
      <c r="N49" s="66">
        <v>807</v>
      </c>
      <c r="O49" s="66">
        <f>J49-K49-N49</f>
        <v>1331.2709999999997</v>
      </c>
      <c r="P49" s="52">
        <v>1200.634</v>
      </c>
      <c r="Q49" s="52"/>
      <c r="R49" s="52"/>
    </row>
    <row r="50" spans="1:18" ht="15.75">
      <c r="A50" s="25" t="s">
        <v>43</v>
      </c>
      <c r="B50" s="26" t="s">
        <v>104</v>
      </c>
      <c r="C50" s="27">
        <v>4169.96</v>
      </c>
      <c r="D50" s="27">
        <v>3223.46</v>
      </c>
      <c r="E50" s="27">
        <v>477.05</v>
      </c>
      <c r="F50" s="27">
        <v>2503.814</v>
      </c>
      <c r="G50" s="27">
        <v>144.671</v>
      </c>
      <c r="H50" s="50">
        <f aca="true" t="shared" si="17" ref="H50:R50">H51+H52</f>
        <v>1546.928</v>
      </c>
      <c r="I50" s="50">
        <f t="shared" si="17"/>
        <v>164.363</v>
      </c>
      <c r="J50" s="50">
        <f t="shared" si="17"/>
        <v>1382.565</v>
      </c>
      <c r="K50" s="50">
        <f t="shared" si="17"/>
        <v>113.567</v>
      </c>
      <c r="L50" s="50">
        <f t="shared" si="17"/>
        <v>0</v>
      </c>
      <c r="M50" s="65">
        <f t="shared" si="17"/>
        <v>0</v>
      </c>
      <c r="N50" s="65">
        <f t="shared" si="17"/>
        <v>268.5</v>
      </c>
      <c r="O50" s="65">
        <f t="shared" si="17"/>
        <v>1000.498</v>
      </c>
      <c r="P50" s="50">
        <f t="shared" si="17"/>
        <v>382.07800000000003</v>
      </c>
      <c r="Q50" s="50">
        <f t="shared" si="17"/>
        <v>0</v>
      </c>
      <c r="R50" s="50">
        <f t="shared" si="17"/>
        <v>0</v>
      </c>
    </row>
    <row r="51" spans="1:18" ht="15.75">
      <c r="A51" s="19" t="s">
        <v>11</v>
      </c>
      <c r="B51" s="20" t="s">
        <v>12</v>
      </c>
      <c r="C51" s="21">
        <v>3059.4</v>
      </c>
      <c r="D51" s="21">
        <v>2365</v>
      </c>
      <c r="E51" s="21">
        <v>350</v>
      </c>
      <c r="F51" s="21">
        <v>1865.334</v>
      </c>
      <c r="G51" s="21">
        <v>110.818</v>
      </c>
      <c r="H51" s="51">
        <v>1105.757</v>
      </c>
      <c r="I51" s="51">
        <v>123.335</v>
      </c>
      <c r="J51" s="51">
        <f>H51-I51</f>
        <v>982.422</v>
      </c>
      <c r="K51" s="51">
        <v>84.124</v>
      </c>
      <c r="L51" s="51"/>
      <c r="M51" s="66"/>
      <c r="N51" s="66">
        <v>200</v>
      </c>
      <c r="O51" s="66">
        <f>J51-K51-N51</f>
        <v>698.298</v>
      </c>
      <c r="P51" s="52">
        <v>284.134</v>
      </c>
      <c r="Q51" s="52"/>
      <c r="R51" s="52"/>
    </row>
    <row r="52" spans="1:18" ht="15.75">
      <c r="A52" s="19" t="s">
        <v>13</v>
      </c>
      <c r="B52" s="20" t="s">
        <v>14</v>
      </c>
      <c r="C52" s="21">
        <v>1110.56</v>
      </c>
      <c r="D52" s="21">
        <v>858.46</v>
      </c>
      <c r="E52" s="21">
        <v>127.05</v>
      </c>
      <c r="F52" s="21">
        <v>638.48</v>
      </c>
      <c r="G52" s="21">
        <v>33.853</v>
      </c>
      <c r="H52" s="51">
        <v>441.171</v>
      </c>
      <c r="I52" s="51">
        <v>41.028</v>
      </c>
      <c r="J52" s="51">
        <f>H52-I52</f>
        <v>400.143</v>
      </c>
      <c r="K52" s="51">
        <v>29.443</v>
      </c>
      <c r="L52" s="51"/>
      <c r="M52" s="66"/>
      <c r="N52" s="66">
        <v>68.5</v>
      </c>
      <c r="O52" s="66">
        <f>J52-K52-N52</f>
        <v>302.2</v>
      </c>
      <c r="P52" s="52">
        <v>97.944</v>
      </c>
      <c r="Q52" s="52"/>
      <c r="R52" s="52"/>
    </row>
    <row r="53" spans="1:18" ht="15.75">
      <c r="A53" s="25" t="s">
        <v>45</v>
      </c>
      <c r="B53" s="26" t="s">
        <v>105</v>
      </c>
      <c r="C53" s="27">
        <v>435.43</v>
      </c>
      <c r="D53" s="27">
        <v>389.36</v>
      </c>
      <c r="E53" s="27">
        <v>51.8</v>
      </c>
      <c r="F53" s="27">
        <v>318.893</v>
      </c>
      <c r="G53" s="27">
        <v>17.747</v>
      </c>
      <c r="H53" s="50">
        <f aca="true" t="shared" si="18" ref="H53:R53">H54+H55</f>
        <v>97.161</v>
      </c>
      <c r="I53" s="50">
        <f t="shared" si="18"/>
        <v>24.912</v>
      </c>
      <c r="J53" s="50">
        <f t="shared" si="18"/>
        <v>72.249</v>
      </c>
      <c r="K53" s="50">
        <f>K54+K55</f>
        <v>19.423000000000002</v>
      </c>
      <c r="L53" s="50">
        <f t="shared" si="18"/>
        <v>0</v>
      </c>
      <c r="M53" s="65">
        <f t="shared" si="18"/>
        <v>0</v>
      </c>
      <c r="N53" s="65">
        <f t="shared" si="18"/>
        <v>38.7</v>
      </c>
      <c r="O53" s="65">
        <f t="shared" si="18"/>
        <v>14.125999999999996</v>
      </c>
      <c r="P53" s="50">
        <f t="shared" si="18"/>
        <v>57.955</v>
      </c>
      <c r="Q53" s="50">
        <f t="shared" si="18"/>
        <v>0</v>
      </c>
      <c r="R53" s="50">
        <f t="shared" si="18"/>
        <v>0</v>
      </c>
    </row>
    <row r="54" spans="1:18" ht="15.75">
      <c r="A54" s="19" t="s">
        <v>11</v>
      </c>
      <c r="B54" s="20" t="s">
        <v>12</v>
      </c>
      <c r="C54" s="21">
        <v>319.46</v>
      </c>
      <c r="D54" s="21">
        <v>285.5</v>
      </c>
      <c r="E54" s="21">
        <v>38</v>
      </c>
      <c r="F54" s="21">
        <v>232.057</v>
      </c>
      <c r="G54" s="21">
        <v>12.968</v>
      </c>
      <c r="H54" s="51">
        <v>73.051</v>
      </c>
      <c r="I54" s="51">
        <v>18.12</v>
      </c>
      <c r="J54" s="51">
        <f>H54-I54</f>
        <v>54.931</v>
      </c>
      <c r="K54" s="51">
        <v>14.387</v>
      </c>
      <c r="L54" s="51"/>
      <c r="M54" s="66"/>
      <c r="N54" s="66">
        <v>28.2</v>
      </c>
      <c r="O54" s="66">
        <f>J54-K54-N54</f>
        <v>12.343999999999998</v>
      </c>
      <c r="P54" s="52">
        <v>42.5</v>
      </c>
      <c r="Q54" s="52"/>
      <c r="R54" s="52"/>
    </row>
    <row r="55" spans="1:18" ht="15.75">
      <c r="A55" s="19" t="s">
        <v>13</v>
      </c>
      <c r="B55" s="20" t="s">
        <v>14</v>
      </c>
      <c r="C55" s="21">
        <v>115.97</v>
      </c>
      <c r="D55" s="21">
        <v>103.86</v>
      </c>
      <c r="E55" s="21">
        <v>13.8</v>
      </c>
      <c r="F55" s="21">
        <v>86.836</v>
      </c>
      <c r="G55" s="21">
        <v>4.779</v>
      </c>
      <c r="H55" s="51">
        <v>24.11</v>
      </c>
      <c r="I55" s="51">
        <v>6.792</v>
      </c>
      <c r="J55" s="51">
        <f>H55-I55</f>
        <v>17.317999999999998</v>
      </c>
      <c r="K55" s="51">
        <v>5.036</v>
      </c>
      <c r="L55" s="51"/>
      <c r="M55" s="66"/>
      <c r="N55" s="66">
        <v>10.5</v>
      </c>
      <c r="O55" s="66">
        <f>J55-K55-N55</f>
        <v>1.7819999999999983</v>
      </c>
      <c r="P55" s="52">
        <v>15.455</v>
      </c>
      <c r="Q55" s="52"/>
      <c r="R55" s="52"/>
    </row>
    <row r="56" spans="1:18" ht="15.75">
      <c r="A56" s="25" t="s">
        <v>47</v>
      </c>
      <c r="B56" s="26" t="s">
        <v>106</v>
      </c>
      <c r="C56" s="27">
        <v>1175.44</v>
      </c>
      <c r="D56" s="27">
        <v>965.6</v>
      </c>
      <c r="E56" s="27">
        <v>103.6</v>
      </c>
      <c r="F56" s="27">
        <v>709.637</v>
      </c>
      <c r="G56" s="27">
        <v>59.663</v>
      </c>
      <c r="H56" s="50">
        <f aca="true" t="shared" si="19" ref="H56:R56">H57+H58</f>
        <v>430.265</v>
      </c>
      <c r="I56" s="50">
        <f t="shared" si="19"/>
        <v>42.931</v>
      </c>
      <c r="J56" s="50">
        <f t="shared" si="19"/>
        <v>387.33399999999995</v>
      </c>
      <c r="K56" s="50">
        <f t="shared" si="19"/>
        <v>33.861000000000004</v>
      </c>
      <c r="L56" s="50">
        <f t="shared" si="19"/>
        <v>0</v>
      </c>
      <c r="M56" s="65">
        <f t="shared" si="19"/>
        <v>0</v>
      </c>
      <c r="N56" s="65">
        <f t="shared" si="19"/>
        <v>36.3</v>
      </c>
      <c r="O56" s="65">
        <f t="shared" si="19"/>
        <v>317.173</v>
      </c>
      <c r="P56" s="50">
        <f t="shared" si="19"/>
        <v>80</v>
      </c>
      <c r="Q56" s="50">
        <f t="shared" si="19"/>
        <v>0</v>
      </c>
      <c r="R56" s="50">
        <f t="shared" si="19"/>
        <v>0</v>
      </c>
    </row>
    <row r="57" spans="1:18" ht="15.75">
      <c r="A57" s="19" t="s">
        <v>11</v>
      </c>
      <c r="B57" s="20" t="s">
        <v>12</v>
      </c>
      <c r="C57" s="21">
        <v>862.95</v>
      </c>
      <c r="D57" s="21">
        <v>709.12</v>
      </c>
      <c r="E57" s="21">
        <v>76.6</v>
      </c>
      <c r="F57" s="21">
        <v>523.916</v>
      </c>
      <c r="G57" s="21">
        <v>41.583</v>
      </c>
      <c r="H57" s="51">
        <v>312.709</v>
      </c>
      <c r="I57" s="51">
        <v>32.6</v>
      </c>
      <c r="J57" s="51">
        <f>H57-I57</f>
        <v>280.109</v>
      </c>
      <c r="K57" s="51">
        <v>25.082</v>
      </c>
      <c r="L57" s="51"/>
      <c r="M57" s="66"/>
      <c r="N57" s="66">
        <v>25</v>
      </c>
      <c r="O57" s="66">
        <f>J57-K57-N57</f>
        <v>230.027</v>
      </c>
      <c r="P57" s="52">
        <v>60</v>
      </c>
      <c r="Q57" s="52"/>
      <c r="R57" s="52"/>
    </row>
    <row r="58" spans="1:18" ht="15.75">
      <c r="A58" s="19" t="s">
        <v>13</v>
      </c>
      <c r="B58" s="20" t="s">
        <v>14</v>
      </c>
      <c r="C58" s="21">
        <v>312.49</v>
      </c>
      <c r="D58" s="21">
        <v>256.48</v>
      </c>
      <c r="E58" s="21">
        <v>27</v>
      </c>
      <c r="F58" s="21">
        <v>185.721</v>
      </c>
      <c r="G58" s="21">
        <v>18.08</v>
      </c>
      <c r="H58" s="51">
        <v>117.556</v>
      </c>
      <c r="I58" s="51">
        <v>10.331</v>
      </c>
      <c r="J58" s="51">
        <f>H58-I58</f>
        <v>107.225</v>
      </c>
      <c r="K58" s="51">
        <v>8.779</v>
      </c>
      <c r="L58" s="51"/>
      <c r="M58" s="66"/>
      <c r="N58" s="66">
        <v>11.3</v>
      </c>
      <c r="O58" s="66">
        <f>J58-K58-N58</f>
        <v>87.146</v>
      </c>
      <c r="P58" s="52">
        <v>20</v>
      </c>
      <c r="Q58" s="52"/>
      <c r="R58" s="52"/>
    </row>
    <row r="59" spans="1:18" ht="31.5">
      <c r="A59" s="25" t="s">
        <v>49</v>
      </c>
      <c r="B59" s="26" t="s">
        <v>50</v>
      </c>
      <c r="C59" s="27">
        <v>430.93</v>
      </c>
      <c r="D59" s="27">
        <v>367.31</v>
      </c>
      <c r="E59" s="27">
        <v>40.9</v>
      </c>
      <c r="F59" s="27">
        <v>284.064</v>
      </c>
      <c r="G59" s="27">
        <v>17.078</v>
      </c>
      <c r="H59" s="50">
        <f aca="true" t="shared" si="20" ref="H59:R59">H60+H61</f>
        <v>132.737</v>
      </c>
      <c r="I59" s="50">
        <f t="shared" si="20"/>
        <v>18.436999999999998</v>
      </c>
      <c r="J59" s="50">
        <f t="shared" si="20"/>
        <v>114.3</v>
      </c>
      <c r="K59" s="50">
        <f t="shared" si="20"/>
        <v>14.128</v>
      </c>
      <c r="L59" s="50">
        <f t="shared" si="20"/>
        <v>0</v>
      </c>
      <c r="M59" s="65">
        <f t="shared" si="20"/>
        <v>0</v>
      </c>
      <c r="N59" s="65">
        <f t="shared" si="20"/>
        <v>20</v>
      </c>
      <c r="O59" s="65">
        <f t="shared" si="20"/>
        <v>80.172</v>
      </c>
      <c r="P59" s="50">
        <f t="shared" si="20"/>
        <v>34</v>
      </c>
      <c r="Q59" s="50">
        <f t="shared" si="20"/>
        <v>0</v>
      </c>
      <c r="R59" s="50">
        <f t="shared" si="20"/>
        <v>0</v>
      </c>
    </row>
    <row r="60" spans="1:18" ht="15.75">
      <c r="A60" s="19" t="s">
        <v>11</v>
      </c>
      <c r="B60" s="20" t="s">
        <v>12</v>
      </c>
      <c r="C60" s="21">
        <v>316.16</v>
      </c>
      <c r="D60" s="21">
        <v>269.43</v>
      </c>
      <c r="E60" s="21">
        <v>30</v>
      </c>
      <c r="F60" s="21">
        <v>207.999</v>
      </c>
      <c r="G60" s="21">
        <v>12.454</v>
      </c>
      <c r="H60" s="51">
        <v>97.696</v>
      </c>
      <c r="I60" s="51">
        <v>13.392</v>
      </c>
      <c r="J60" s="51">
        <f>H60-I60</f>
        <v>84.304</v>
      </c>
      <c r="K60" s="51">
        <v>10.465</v>
      </c>
      <c r="L60" s="51"/>
      <c r="M60" s="66"/>
      <c r="N60" s="66">
        <v>14.6</v>
      </c>
      <c r="O60" s="66">
        <f>J60-K60-N60</f>
        <v>59.239</v>
      </c>
      <c r="P60" s="52">
        <v>25</v>
      </c>
      <c r="Q60" s="52"/>
      <c r="R60" s="52"/>
    </row>
    <row r="61" spans="1:18" ht="15.75">
      <c r="A61" s="19" t="s">
        <v>13</v>
      </c>
      <c r="B61" s="20" t="s">
        <v>14</v>
      </c>
      <c r="C61" s="21">
        <v>114.77</v>
      </c>
      <c r="D61" s="21">
        <v>97.88</v>
      </c>
      <c r="E61" s="21">
        <v>10.9</v>
      </c>
      <c r="F61" s="21">
        <v>76.065</v>
      </c>
      <c r="G61" s="21">
        <v>4.624</v>
      </c>
      <c r="H61" s="51">
        <v>35.041</v>
      </c>
      <c r="I61" s="51">
        <v>5.045</v>
      </c>
      <c r="J61" s="51">
        <f>H61-I61</f>
        <v>29.995999999999995</v>
      </c>
      <c r="K61" s="51">
        <v>3.663</v>
      </c>
      <c r="L61" s="51"/>
      <c r="M61" s="66"/>
      <c r="N61" s="66">
        <v>5.4</v>
      </c>
      <c r="O61" s="66">
        <f>J61-K61-N61</f>
        <v>20.932999999999993</v>
      </c>
      <c r="P61" s="52">
        <v>9</v>
      </c>
      <c r="Q61" s="52"/>
      <c r="R61" s="52"/>
    </row>
    <row r="62" spans="1:18" ht="15.75">
      <c r="A62" s="34"/>
      <c r="B62" s="35" t="s">
        <v>115</v>
      </c>
      <c r="C62" s="36"/>
      <c r="D62" s="36"/>
      <c r="E62" s="36"/>
      <c r="F62" s="36"/>
      <c r="G62" s="36"/>
      <c r="H62" s="54">
        <f>H63+H66+H69+H72+H75+H78+H81+H84</f>
        <v>3033.127000000001</v>
      </c>
      <c r="I62" s="54">
        <f aca="true" t="shared" si="21" ref="I62:R62">I63+I66+I69+I72+I75+I78+I81+I84</f>
        <v>3543.6620000000003</v>
      </c>
      <c r="J62" s="54">
        <f t="shared" si="21"/>
        <v>6.175000000000036</v>
      </c>
      <c r="K62" s="54">
        <f t="shared" si="21"/>
        <v>2935.175</v>
      </c>
      <c r="L62" s="54">
        <f t="shared" si="21"/>
        <v>-2929</v>
      </c>
      <c r="M62" s="54">
        <f t="shared" si="21"/>
        <v>0</v>
      </c>
      <c r="N62" s="54">
        <f t="shared" si="21"/>
        <v>0</v>
      </c>
      <c r="O62" s="54">
        <f t="shared" si="21"/>
        <v>-2929</v>
      </c>
      <c r="P62" s="54">
        <f t="shared" si="21"/>
        <v>5817.9</v>
      </c>
      <c r="Q62" s="54">
        <f t="shared" si="21"/>
        <v>0</v>
      </c>
      <c r="R62" s="54">
        <f t="shared" si="21"/>
        <v>0</v>
      </c>
    </row>
    <row r="63" spans="1:18" ht="15.75">
      <c r="A63" s="25" t="s">
        <v>53</v>
      </c>
      <c r="B63" s="26" t="s">
        <v>54</v>
      </c>
      <c r="C63" s="27">
        <v>24288.341</v>
      </c>
      <c r="D63" s="27">
        <v>24288.341</v>
      </c>
      <c r="E63" s="27">
        <v>0</v>
      </c>
      <c r="F63" s="27">
        <v>21584.847</v>
      </c>
      <c r="G63" s="27">
        <v>2725.127</v>
      </c>
      <c r="H63" s="50">
        <f aca="true" t="shared" si="22" ref="H63:R63">H64+H65</f>
        <v>1876.7510000000002</v>
      </c>
      <c r="I63" s="50">
        <f t="shared" si="22"/>
        <v>1875.8560000000002</v>
      </c>
      <c r="J63" s="50">
        <f t="shared" si="22"/>
        <v>0.8949999999999818</v>
      </c>
      <c r="K63" s="50">
        <f t="shared" si="22"/>
        <v>1310</v>
      </c>
      <c r="L63" s="50">
        <f t="shared" si="22"/>
        <v>-1309.105</v>
      </c>
      <c r="M63" s="65">
        <f t="shared" si="22"/>
        <v>0</v>
      </c>
      <c r="N63" s="65">
        <f t="shared" si="22"/>
        <v>0</v>
      </c>
      <c r="O63" s="65">
        <f t="shared" si="22"/>
        <v>-1309.105</v>
      </c>
      <c r="P63" s="50">
        <f t="shared" si="22"/>
        <v>2687.7</v>
      </c>
      <c r="Q63" s="50">
        <f t="shared" si="22"/>
        <v>0</v>
      </c>
      <c r="R63" s="50">
        <f t="shared" si="22"/>
        <v>0</v>
      </c>
    </row>
    <row r="64" spans="1:18" ht="15.75">
      <c r="A64" s="19" t="s">
        <v>11</v>
      </c>
      <c r="B64" s="20" t="s">
        <v>12</v>
      </c>
      <c r="C64" s="21">
        <v>18159.577</v>
      </c>
      <c r="D64" s="21">
        <v>18159.577</v>
      </c>
      <c r="E64" s="21">
        <v>0</v>
      </c>
      <c r="F64" s="21">
        <v>16187.599</v>
      </c>
      <c r="G64" s="21">
        <v>2039.631</v>
      </c>
      <c r="H64" s="51">
        <v>1416.035</v>
      </c>
      <c r="I64" s="51">
        <v>1415.265</v>
      </c>
      <c r="J64" s="51">
        <f>H64-I64</f>
        <v>0.7699999999999818</v>
      </c>
      <c r="K64" s="51">
        <v>961</v>
      </c>
      <c r="L64" s="51">
        <f>J64-K64</f>
        <v>-960.23</v>
      </c>
      <c r="M64" s="66"/>
      <c r="N64" s="66"/>
      <c r="O64" s="66">
        <f>J64-K64-N64</f>
        <v>-960.23</v>
      </c>
      <c r="P64" s="52">
        <v>2010.3</v>
      </c>
      <c r="Q64" s="52"/>
      <c r="R64" s="52"/>
    </row>
    <row r="65" spans="1:18" ht="15.75">
      <c r="A65" s="19" t="s">
        <v>13</v>
      </c>
      <c r="B65" s="20" t="s">
        <v>14</v>
      </c>
      <c r="C65" s="21">
        <v>6128.764</v>
      </c>
      <c r="D65" s="21">
        <v>6128.764</v>
      </c>
      <c r="E65" s="21">
        <v>0</v>
      </c>
      <c r="F65" s="21">
        <v>5397.248</v>
      </c>
      <c r="G65" s="21">
        <v>685.496</v>
      </c>
      <c r="H65" s="51">
        <v>460.716</v>
      </c>
      <c r="I65" s="51">
        <v>460.591</v>
      </c>
      <c r="J65" s="51">
        <f>H65-I65</f>
        <v>0.125</v>
      </c>
      <c r="K65" s="51">
        <v>349</v>
      </c>
      <c r="L65" s="51">
        <f>J65-K65</f>
        <v>-348.875</v>
      </c>
      <c r="M65" s="66"/>
      <c r="N65" s="66"/>
      <c r="O65" s="66">
        <f>J65-K65-N65</f>
        <v>-348.875</v>
      </c>
      <c r="P65" s="52">
        <v>677.4</v>
      </c>
      <c r="Q65" s="52"/>
      <c r="R65" s="52"/>
    </row>
    <row r="66" spans="1:18" ht="15.75">
      <c r="A66" s="25" t="s">
        <v>55</v>
      </c>
      <c r="B66" s="26" t="s">
        <v>56</v>
      </c>
      <c r="C66" s="27">
        <v>8832</v>
      </c>
      <c r="D66" s="27">
        <v>8832</v>
      </c>
      <c r="E66" s="27">
        <v>0</v>
      </c>
      <c r="F66" s="27">
        <v>8401.009</v>
      </c>
      <c r="G66" s="27">
        <v>749.752</v>
      </c>
      <c r="H66" s="50">
        <f aca="true" t="shared" si="23" ref="H66:R66">H67+H68</f>
        <v>0</v>
      </c>
      <c r="I66" s="50">
        <f t="shared" si="23"/>
        <v>516.71</v>
      </c>
      <c r="J66" s="50">
        <f t="shared" si="23"/>
        <v>0</v>
      </c>
      <c r="K66" s="50">
        <f t="shared" si="23"/>
        <v>535</v>
      </c>
      <c r="L66" s="50">
        <f t="shared" si="23"/>
        <v>-535</v>
      </c>
      <c r="M66" s="65">
        <f t="shared" si="23"/>
        <v>0</v>
      </c>
      <c r="N66" s="65">
        <f t="shared" si="23"/>
        <v>0</v>
      </c>
      <c r="O66" s="65">
        <f t="shared" si="23"/>
        <v>-535</v>
      </c>
      <c r="P66" s="50">
        <f t="shared" si="23"/>
        <v>952</v>
      </c>
      <c r="Q66" s="50">
        <f t="shared" si="23"/>
        <v>0</v>
      </c>
      <c r="R66" s="50">
        <f t="shared" si="23"/>
        <v>0</v>
      </c>
    </row>
    <row r="67" spans="1:18" ht="15.75">
      <c r="A67" s="19" t="s">
        <v>11</v>
      </c>
      <c r="B67" s="20" t="s">
        <v>12</v>
      </c>
      <c r="C67" s="21">
        <v>6691.61</v>
      </c>
      <c r="D67" s="21">
        <v>6691.61</v>
      </c>
      <c r="E67" s="21">
        <v>0</v>
      </c>
      <c r="F67" s="21">
        <v>6260.619</v>
      </c>
      <c r="G67" s="21">
        <v>457.82</v>
      </c>
      <c r="H67" s="51">
        <v>0</v>
      </c>
      <c r="I67" s="51">
        <v>391.417</v>
      </c>
      <c r="J67" s="51"/>
      <c r="K67" s="51">
        <v>400</v>
      </c>
      <c r="L67" s="51">
        <f>J67-K67</f>
        <v>-400</v>
      </c>
      <c r="M67" s="66"/>
      <c r="N67" s="66"/>
      <c r="O67" s="66">
        <f>J67-K67-N67</f>
        <v>-400</v>
      </c>
      <c r="P67" s="52">
        <v>698</v>
      </c>
      <c r="Q67" s="52"/>
      <c r="R67" s="52"/>
    </row>
    <row r="68" spans="1:18" ht="15.75">
      <c r="A68" s="19" t="s">
        <v>13</v>
      </c>
      <c r="B68" s="20" t="s">
        <v>14</v>
      </c>
      <c r="C68" s="21">
        <v>2140.39</v>
      </c>
      <c r="D68" s="21">
        <v>2140.39</v>
      </c>
      <c r="E68" s="21">
        <v>0</v>
      </c>
      <c r="F68" s="21">
        <v>2140.39</v>
      </c>
      <c r="G68" s="21">
        <v>291.932</v>
      </c>
      <c r="H68" s="51">
        <v>0</v>
      </c>
      <c r="I68" s="51">
        <v>125.293</v>
      </c>
      <c r="J68" s="51"/>
      <c r="K68" s="51">
        <v>135</v>
      </c>
      <c r="L68" s="51">
        <f>J68-K68</f>
        <v>-135</v>
      </c>
      <c r="M68" s="66"/>
      <c r="N68" s="66"/>
      <c r="O68" s="66">
        <f>J68-K68-N68</f>
        <v>-135</v>
      </c>
      <c r="P68" s="52">
        <v>254</v>
      </c>
      <c r="Q68" s="52"/>
      <c r="R68" s="52"/>
    </row>
    <row r="69" spans="1:18" ht="31.5">
      <c r="A69" s="25" t="s">
        <v>57</v>
      </c>
      <c r="B69" s="26" t="s">
        <v>58</v>
      </c>
      <c r="C69" s="27">
        <v>5400</v>
      </c>
      <c r="D69" s="27">
        <v>5400</v>
      </c>
      <c r="E69" s="27">
        <v>0</v>
      </c>
      <c r="F69" s="27">
        <v>4812.096</v>
      </c>
      <c r="G69" s="27">
        <v>645.023</v>
      </c>
      <c r="H69" s="50">
        <f aca="true" t="shared" si="24" ref="H69:R69">H70+H71</f>
        <v>428.903</v>
      </c>
      <c r="I69" s="50">
        <f t="shared" si="24"/>
        <v>427.678</v>
      </c>
      <c r="J69" s="50">
        <f t="shared" si="24"/>
        <v>1.225000000000037</v>
      </c>
      <c r="K69" s="50">
        <f t="shared" si="24"/>
        <v>328.2</v>
      </c>
      <c r="L69" s="50">
        <f t="shared" si="24"/>
        <v>-326.97499999999997</v>
      </c>
      <c r="M69" s="65">
        <f t="shared" si="24"/>
        <v>0</v>
      </c>
      <c r="N69" s="65">
        <f t="shared" si="24"/>
        <v>0</v>
      </c>
      <c r="O69" s="65">
        <f t="shared" si="24"/>
        <v>-326.97499999999997</v>
      </c>
      <c r="P69" s="50">
        <f t="shared" si="24"/>
        <v>568.7</v>
      </c>
      <c r="Q69" s="50">
        <f t="shared" si="24"/>
        <v>0</v>
      </c>
      <c r="R69" s="50">
        <f t="shared" si="24"/>
        <v>0</v>
      </c>
    </row>
    <row r="70" spans="1:18" ht="15.75">
      <c r="A70" s="19" t="s">
        <v>11</v>
      </c>
      <c r="B70" s="20" t="s">
        <v>12</v>
      </c>
      <c r="C70" s="21">
        <v>4010</v>
      </c>
      <c r="D70" s="21">
        <v>4010</v>
      </c>
      <c r="E70" s="21">
        <v>0</v>
      </c>
      <c r="F70" s="21">
        <v>3569.666</v>
      </c>
      <c r="G70" s="21">
        <v>476.9</v>
      </c>
      <c r="H70" s="51">
        <v>320.733</v>
      </c>
      <c r="I70" s="51">
        <v>319.977</v>
      </c>
      <c r="J70" s="51">
        <f>H70-I70</f>
        <v>0.7560000000000286</v>
      </c>
      <c r="K70" s="51">
        <v>240.2</v>
      </c>
      <c r="L70" s="51">
        <f>J70-K70</f>
        <v>-239.44399999999996</v>
      </c>
      <c r="M70" s="66"/>
      <c r="N70" s="66"/>
      <c r="O70" s="66">
        <f>J70-K70-N70</f>
        <v>-239.44399999999996</v>
      </c>
      <c r="P70" s="52">
        <v>423.6</v>
      </c>
      <c r="Q70" s="52"/>
      <c r="R70" s="52"/>
    </row>
    <row r="71" spans="1:18" ht="15.75">
      <c r="A71" s="19" t="s">
        <v>13</v>
      </c>
      <c r="B71" s="20" t="s">
        <v>14</v>
      </c>
      <c r="C71" s="21">
        <v>1390</v>
      </c>
      <c r="D71" s="21">
        <v>1390</v>
      </c>
      <c r="E71" s="21">
        <v>0</v>
      </c>
      <c r="F71" s="21">
        <v>1242.43</v>
      </c>
      <c r="G71" s="21">
        <v>168.122</v>
      </c>
      <c r="H71" s="51">
        <v>108.17</v>
      </c>
      <c r="I71" s="51">
        <v>107.701</v>
      </c>
      <c r="J71" s="51">
        <f>H71-I71</f>
        <v>0.4690000000000083</v>
      </c>
      <c r="K71" s="51">
        <v>88</v>
      </c>
      <c r="L71" s="51">
        <f>J71-K71</f>
        <v>-87.53099999999999</v>
      </c>
      <c r="M71" s="66"/>
      <c r="N71" s="66"/>
      <c r="O71" s="66">
        <f>J71-K71-N71</f>
        <v>-87.53099999999999</v>
      </c>
      <c r="P71" s="52">
        <v>145.1</v>
      </c>
      <c r="Q71" s="52"/>
      <c r="R71" s="52"/>
    </row>
    <row r="72" spans="1:18" ht="15.75">
      <c r="A72" s="25" t="s">
        <v>59</v>
      </c>
      <c r="B72" s="26" t="s">
        <v>109</v>
      </c>
      <c r="C72" s="27">
        <v>3832.7</v>
      </c>
      <c r="D72" s="27">
        <v>3832.7</v>
      </c>
      <c r="E72" s="27">
        <v>0</v>
      </c>
      <c r="F72" s="27">
        <v>3461.114</v>
      </c>
      <c r="G72" s="27">
        <v>256.037</v>
      </c>
      <c r="H72" s="50">
        <f aca="true" t="shared" si="25" ref="H72:R72">H73+H74</f>
        <v>183.82</v>
      </c>
      <c r="I72" s="50">
        <f t="shared" si="25"/>
        <v>182.54</v>
      </c>
      <c r="J72" s="50">
        <f t="shared" si="25"/>
        <v>1.2800000000000111</v>
      </c>
      <c r="K72" s="50">
        <f t="shared" si="25"/>
        <v>178.375</v>
      </c>
      <c r="L72" s="50">
        <f t="shared" si="25"/>
        <v>-177.095</v>
      </c>
      <c r="M72" s="65">
        <f t="shared" si="25"/>
        <v>0</v>
      </c>
      <c r="N72" s="65">
        <f t="shared" si="25"/>
        <v>0</v>
      </c>
      <c r="O72" s="65">
        <f t="shared" si="25"/>
        <v>-177.095</v>
      </c>
      <c r="P72" s="50">
        <f t="shared" si="25"/>
        <v>450</v>
      </c>
      <c r="Q72" s="50">
        <f t="shared" si="25"/>
        <v>0</v>
      </c>
      <c r="R72" s="50">
        <f t="shared" si="25"/>
        <v>0</v>
      </c>
    </row>
    <row r="73" spans="1:18" ht="15.75">
      <c r="A73" s="19" t="s">
        <v>11</v>
      </c>
      <c r="B73" s="20" t="s">
        <v>12</v>
      </c>
      <c r="C73" s="21">
        <v>2860.7</v>
      </c>
      <c r="D73" s="21">
        <v>2860.7</v>
      </c>
      <c r="E73" s="21">
        <v>0</v>
      </c>
      <c r="F73" s="21">
        <v>2536.796</v>
      </c>
      <c r="G73" s="21">
        <v>142.849</v>
      </c>
      <c r="H73" s="51">
        <v>183.209</v>
      </c>
      <c r="I73" s="51">
        <v>182.54</v>
      </c>
      <c r="J73" s="51">
        <f>H73-I73</f>
        <v>0.6690000000000111</v>
      </c>
      <c r="K73" s="51">
        <v>131.375</v>
      </c>
      <c r="L73" s="51">
        <f>J73-K73</f>
        <v>-130.706</v>
      </c>
      <c r="M73" s="66"/>
      <c r="N73" s="66"/>
      <c r="O73" s="66">
        <f>J73-K73-N73</f>
        <v>-130.706</v>
      </c>
      <c r="P73" s="52">
        <v>330</v>
      </c>
      <c r="Q73" s="52"/>
      <c r="R73" s="52"/>
    </row>
    <row r="74" spans="1:18" ht="15.75">
      <c r="A74" s="19" t="s">
        <v>13</v>
      </c>
      <c r="B74" s="20" t="s">
        <v>14</v>
      </c>
      <c r="C74" s="21">
        <v>972</v>
      </c>
      <c r="D74" s="21">
        <v>972</v>
      </c>
      <c r="E74" s="21">
        <v>0</v>
      </c>
      <c r="F74" s="21">
        <v>924.318</v>
      </c>
      <c r="G74" s="21">
        <v>113.188</v>
      </c>
      <c r="H74" s="51">
        <v>0.611</v>
      </c>
      <c r="I74" s="51"/>
      <c r="J74" s="51">
        <f>H74-I74</f>
        <v>0.611</v>
      </c>
      <c r="K74" s="51">
        <v>47</v>
      </c>
      <c r="L74" s="51">
        <f>J74-K74</f>
        <v>-46.389</v>
      </c>
      <c r="M74" s="66"/>
      <c r="N74" s="66"/>
      <c r="O74" s="66">
        <f>J74-K74-N74</f>
        <v>-46.389</v>
      </c>
      <c r="P74" s="52">
        <v>120</v>
      </c>
      <c r="Q74" s="52"/>
      <c r="R74" s="52"/>
    </row>
    <row r="75" spans="1:18" ht="47.25">
      <c r="A75" s="37" t="s">
        <v>61</v>
      </c>
      <c r="B75" s="38" t="s">
        <v>62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55">
        <f aca="true" t="shared" si="26" ref="H75:R75">H76+H77</f>
        <v>369.175</v>
      </c>
      <c r="I75" s="55">
        <f t="shared" si="26"/>
        <v>369.175</v>
      </c>
      <c r="J75" s="55">
        <f t="shared" si="26"/>
        <v>0</v>
      </c>
      <c r="K75" s="55">
        <f t="shared" si="26"/>
        <v>340</v>
      </c>
      <c r="L75" s="55">
        <f t="shared" si="26"/>
        <v>-340</v>
      </c>
      <c r="M75" s="67">
        <f t="shared" si="26"/>
        <v>0</v>
      </c>
      <c r="N75" s="67">
        <f t="shared" si="26"/>
        <v>0</v>
      </c>
      <c r="O75" s="67">
        <f t="shared" si="26"/>
        <v>-340</v>
      </c>
      <c r="P75" s="55">
        <f t="shared" si="26"/>
        <v>695.1</v>
      </c>
      <c r="Q75" s="55">
        <f t="shared" si="26"/>
        <v>0</v>
      </c>
      <c r="R75" s="55">
        <f t="shared" si="26"/>
        <v>0</v>
      </c>
    </row>
    <row r="76" spans="1:18" ht="15.75">
      <c r="A76" s="19" t="s">
        <v>11</v>
      </c>
      <c r="B76" s="20" t="s">
        <v>12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51">
        <v>278.166</v>
      </c>
      <c r="I76" s="51">
        <v>278.166</v>
      </c>
      <c r="J76" s="51">
        <f>H76-I76</f>
        <v>0</v>
      </c>
      <c r="K76" s="51">
        <v>250</v>
      </c>
      <c r="L76" s="51">
        <f>J76-K76</f>
        <v>-250</v>
      </c>
      <c r="M76" s="66"/>
      <c r="N76" s="66"/>
      <c r="O76" s="66">
        <f>J76-K76-N76</f>
        <v>-250</v>
      </c>
      <c r="P76" s="52">
        <v>510</v>
      </c>
      <c r="Q76" s="52"/>
      <c r="R76" s="52"/>
    </row>
    <row r="77" spans="1:18" ht="15.75">
      <c r="A77" s="19" t="s">
        <v>13</v>
      </c>
      <c r="B77" s="20" t="s">
        <v>14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51">
        <v>91.009</v>
      </c>
      <c r="I77" s="51">
        <v>91.009</v>
      </c>
      <c r="J77" s="51">
        <f>H77-I77</f>
        <v>0</v>
      </c>
      <c r="K77" s="51">
        <v>90</v>
      </c>
      <c r="L77" s="51">
        <f>J77-K77</f>
        <v>-90</v>
      </c>
      <c r="M77" s="66"/>
      <c r="N77" s="66"/>
      <c r="O77" s="66">
        <f>J77-K77-N77</f>
        <v>-90</v>
      </c>
      <c r="P77" s="52">
        <v>185.1</v>
      </c>
      <c r="Q77" s="52"/>
      <c r="R77" s="52"/>
    </row>
    <row r="78" spans="1:18" ht="15.75">
      <c r="A78" s="25" t="s">
        <v>63</v>
      </c>
      <c r="B78" s="26" t="s">
        <v>107</v>
      </c>
      <c r="C78" s="27">
        <v>2220</v>
      </c>
      <c r="D78" s="27">
        <v>2220</v>
      </c>
      <c r="E78" s="27">
        <v>168</v>
      </c>
      <c r="F78" s="27">
        <v>2046.849</v>
      </c>
      <c r="G78" s="27">
        <v>153.541</v>
      </c>
      <c r="H78" s="50">
        <f aca="true" t="shared" si="27" ref="H78:R78">H79+H80</f>
        <v>97.349</v>
      </c>
      <c r="I78" s="50">
        <f t="shared" si="27"/>
        <v>96.632</v>
      </c>
      <c r="J78" s="50">
        <f t="shared" si="27"/>
        <v>0.7170000000000059</v>
      </c>
      <c r="K78" s="50">
        <f t="shared" si="27"/>
        <v>124.8</v>
      </c>
      <c r="L78" s="50">
        <f t="shared" si="27"/>
        <v>-124.083</v>
      </c>
      <c r="M78" s="65">
        <f t="shared" si="27"/>
        <v>0</v>
      </c>
      <c r="N78" s="65">
        <f t="shared" si="27"/>
        <v>0</v>
      </c>
      <c r="O78" s="65">
        <f t="shared" si="27"/>
        <v>-124.083</v>
      </c>
      <c r="P78" s="50">
        <f t="shared" si="27"/>
        <v>221.5</v>
      </c>
      <c r="Q78" s="50">
        <f t="shared" si="27"/>
        <v>0</v>
      </c>
      <c r="R78" s="50">
        <f t="shared" si="27"/>
        <v>0</v>
      </c>
    </row>
    <row r="79" spans="1:18" ht="15.75">
      <c r="A79" s="19" t="s">
        <v>11</v>
      </c>
      <c r="B79" s="20" t="s">
        <v>12</v>
      </c>
      <c r="C79" s="21">
        <v>1640</v>
      </c>
      <c r="D79" s="21">
        <v>1640</v>
      </c>
      <c r="E79" s="21">
        <v>123</v>
      </c>
      <c r="F79" s="21">
        <v>1516.743</v>
      </c>
      <c r="G79" s="21">
        <v>114.374</v>
      </c>
      <c r="H79" s="51">
        <v>72.156</v>
      </c>
      <c r="I79" s="51">
        <v>71.765</v>
      </c>
      <c r="J79" s="51">
        <f>H79-I79</f>
        <v>0.39100000000000534</v>
      </c>
      <c r="K79" s="51">
        <v>92.1</v>
      </c>
      <c r="L79" s="51">
        <f>J79-K79</f>
        <v>-91.70899999999999</v>
      </c>
      <c r="M79" s="66"/>
      <c r="N79" s="66"/>
      <c r="O79" s="66">
        <f>J79-K79-N79</f>
        <v>-91.70899999999999</v>
      </c>
      <c r="P79" s="52">
        <v>163.9</v>
      </c>
      <c r="Q79" s="52"/>
      <c r="R79" s="52"/>
    </row>
    <row r="80" spans="1:18" ht="15.75">
      <c r="A80" s="19" t="s">
        <v>13</v>
      </c>
      <c r="B80" s="20" t="s">
        <v>14</v>
      </c>
      <c r="C80" s="21">
        <v>580</v>
      </c>
      <c r="D80" s="21">
        <v>580</v>
      </c>
      <c r="E80" s="21">
        <v>45</v>
      </c>
      <c r="F80" s="21">
        <v>530.106</v>
      </c>
      <c r="G80" s="21">
        <v>39.167</v>
      </c>
      <c r="H80" s="51">
        <v>25.193</v>
      </c>
      <c r="I80" s="51">
        <v>24.867</v>
      </c>
      <c r="J80" s="51">
        <f>H80-I80</f>
        <v>0.3260000000000005</v>
      </c>
      <c r="K80" s="51">
        <v>32.7</v>
      </c>
      <c r="L80" s="51">
        <f>J80-K80</f>
        <v>-32.374</v>
      </c>
      <c r="M80" s="66"/>
      <c r="N80" s="66"/>
      <c r="O80" s="66">
        <f>J80-K80-N80</f>
        <v>-32.374</v>
      </c>
      <c r="P80" s="52">
        <v>57.6</v>
      </c>
      <c r="Q80" s="52"/>
      <c r="R80" s="52"/>
    </row>
    <row r="81" spans="1:18" ht="15.75">
      <c r="A81" s="25" t="s">
        <v>67</v>
      </c>
      <c r="B81" s="26" t="s">
        <v>68</v>
      </c>
      <c r="C81" s="27">
        <v>1448.5</v>
      </c>
      <c r="D81" s="27">
        <v>1448.5</v>
      </c>
      <c r="E81" s="27">
        <v>0</v>
      </c>
      <c r="F81" s="27">
        <v>1366.753</v>
      </c>
      <c r="G81" s="27">
        <v>164.689</v>
      </c>
      <c r="H81" s="50">
        <f aca="true" t="shared" si="28" ref="H81:R81">H82+H83</f>
        <v>76.203</v>
      </c>
      <c r="I81" s="50">
        <f t="shared" si="28"/>
        <v>75.071</v>
      </c>
      <c r="J81" s="50">
        <f t="shared" si="28"/>
        <v>1.132000000000001</v>
      </c>
      <c r="K81" s="50">
        <f t="shared" si="28"/>
        <v>78.9</v>
      </c>
      <c r="L81" s="50">
        <f t="shared" si="28"/>
        <v>-77.768</v>
      </c>
      <c r="M81" s="65">
        <f t="shared" si="28"/>
        <v>0</v>
      </c>
      <c r="N81" s="65">
        <f t="shared" si="28"/>
        <v>0</v>
      </c>
      <c r="O81" s="65">
        <f t="shared" si="28"/>
        <v>-77.768</v>
      </c>
      <c r="P81" s="50">
        <f t="shared" si="28"/>
        <v>183.7</v>
      </c>
      <c r="Q81" s="50">
        <f t="shared" si="28"/>
        <v>0</v>
      </c>
      <c r="R81" s="50">
        <f t="shared" si="28"/>
        <v>0</v>
      </c>
    </row>
    <row r="82" spans="1:18" ht="15.75">
      <c r="A82" s="19" t="s">
        <v>11</v>
      </c>
      <c r="B82" s="20" t="s">
        <v>12</v>
      </c>
      <c r="C82" s="21">
        <v>1081.8</v>
      </c>
      <c r="D82" s="21">
        <v>1081.8</v>
      </c>
      <c r="E82" s="21">
        <v>0</v>
      </c>
      <c r="F82" s="21">
        <v>1021.18</v>
      </c>
      <c r="G82" s="21">
        <v>123.924</v>
      </c>
      <c r="H82" s="51">
        <v>75.845</v>
      </c>
      <c r="I82" s="51">
        <v>75.071</v>
      </c>
      <c r="J82" s="51">
        <f>H82-I82</f>
        <v>0.7740000000000009</v>
      </c>
      <c r="K82" s="51">
        <v>57.9</v>
      </c>
      <c r="L82" s="51">
        <f>J82-K82</f>
        <v>-57.126</v>
      </c>
      <c r="M82" s="66"/>
      <c r="N82" s="66"/>
      <c r="O82" s="66">
        <f>J82-K82-N82</f>
        <v>-57.126</v>
      </c>
      <c r="P82" s="52">
        <v>135.9</v>
      </c>
      <c r="Q82" s="52"/>
      <c r="R82" s="52"/>
    </row>
    <row r="83" spans="1:18" ht="15.75">
      <c r="A83" s="19" t="s">
        <v>13</v>
      </c>
      <c r="B83" s="20" t="s">
        <v>14</v>
      </c>
      <c r="C83" s="21">
        <v>366.7</v>
      </c>
      <c r="D83" s="21">
        <v>366.7</v>
      </c>
      <c r="E83" s="21">
        <v>0</v>
      </c>
      <c r="F83" s="21">
        <v>345.573</v>
      </c>
      <c r="G83" s="21">
        <v>40.765</v>
      </c>
      <c r="H83" s="51">
        <v>0.358</v>
      </c>
      <c r="I83" s="51"/>
      <c r="J83" s="51">
        <f>H83-I83</f>
        <v>0.358</v>
      </c>
      <c r="K83" s="51">
        <v>21</v>
      </c>
      <c r="L83" s="51">
        <f>J83-K83</f>
        <v>-20.642</v>
      </c>
      <c r="M83" s="66"/>
      <c r="N83" s="66"/>
      <c r="O83" s="66">
        <f>J83-K83-N83</f>
        <v>-20.642</v>
      </c>
      <c r="P83" s="52">
        <v>47.8</v>
      </c>
      <c r="Q83" s="52"/>
      <c r="R83" s="52"/>
    </row>
    <row r="84" spans="1:18" ht="15.75">
      <c r="A84" s="25" t="s">
        <v>69</v>
      </c>
      <c r="B84" s="26" t="s">
        <v>108</v>
      </c>
      <c r="C84" s="27">
        <v>670</v>
      </c>
      <c r="D84" s="27">
        <v>670</v>
      </c>
      <c r="E84" s="27">
        <v>0</v>
      </c>
      <c r="F84" s="27">
        <v>596.979</v>
      </c>
      <c r="G84" s="27">
        <v>56.068</v>
      </c>
      <c r="H84" s="50">
        <f aca="true" t="shared" si="29" ref="H84:R84">H85+H86</f>
        <v>0.9259999999999999</v>
      </c>
      <c r="I84" s="50">
        <f t="shared" si="29"/>
        <v>0</v>
      </c>
      <c r="J84" s="50">
        <f t="shared" si="29"/>
        <v>0.9259999999999999</v>
      </c>
      <c r="K84" s="50">
        <f t="shared" si="29"/>
        <v>39.9</v>
      </c>
      <c r="L84" s="50">
        <f t="shared" si="29"/>
        <v>-38.974000000000004</v>
      </c>
      <c r="M84" s="65">
        <f t="shared" si="29"/>
        <v>0</v>
      </c>
      <c r="N84" s="65">
        <f t="shared" si="29"/>
        <v>0</v>
      </c>
      <c r="O84" s="65">
        <f t="shared" si="29"/>
        <v>-38.974000000000004</v>
      </c>
      <c r="P84" s="50">
        <f t="shared" si="29"/>
        <v>59.2</v>
      </c>
      <c r="Q84" s="50">
        <f t="shared" si="29"/>
        <v>0</v>
      </c>
      <c r="R84" s="50">
        <f t="shared" si="29"/>
        <v>0</v>
      </c>
    </row>
    <row r="85" spans="1:18" ht="15.75">
      <c r="A85" s="19" t="s">
        <v>11</v>
      </c>
      <c r="B85" s="20" t="s">
        <v>12</v>
      </c>
      <c r="C85" s="21">
        <v>490</v>
      </c>
      <c r="D85" s="21">
        <v>490</v>
      </c>
      <c r="E85" s="21">
        <v>0</v>
      </c>
      <c r="F85" s="21">
        <v>435.231</v>
      </c>
      <c r="G85" s="21">
        <v>38.859</v>
      </c>
      <c r="H85" s="51">
        <v>0.413</v>
      </c>
      <c r="I85" s="51"/>
      <c r="J85" s="51">
        <f>H85-I85</f>
        <v>0.413</v>
      </c>
      <c r="K85" s="51">
        <v>29.3</v>
      </c>
      <c r="L85" s="51">
        <f>J85-K85</f>
        <v>-28.887</v>
      </c>
      <c r="M85" s="66"/>
      <c r="N85" s="66"/>
      <c r="O85" s="66">
        <f>J85-K85-N85</f>
        <v>-28.887</v>
      </c>
      <c r="P85" s="52">
        <v>43.4</v>
      </c>
      <c r="Q85" s="52"/>
      <c r="R85" s="52"/>
    </row>
    <row r="86" spans="1:18" ht="15.75">
      <c r="A86" s="19" t="s">
        <v>13</v>
      </c>
      <c r="B86" s="20" t="s">
        <v>14</v>
      </c>
      <c r="C86" s="21">
        <v>180</v>
      </c>
      <c r="D86" s="21">
        <v>180</v>
      </c>
      <c r="E86" s="21">
        <v>0</v>
      </c>
      <c r="F86" s="21">
        <v>161.748</v>
      </c>
      <c r="G86" s="21">
        <v>17.209</v>
      </c>
      <c r="H86" s="51">
        <v>0.513</v>
      </c>
      <c r="I86" s="51"/>
      <c r="J86" s="51">
        <f>H86-I86</f>
        <v>0.513</v>
      </c>
      <c r="K86" s="51">
        <v>10.6</v>
      </c>
      <c r="L86" s="51">
        <f>J86-K86</f>
        <v>-10.087</v>
      </c>
      <c r="M86" s="66"/>
      <c r="N86" s="66"/>
      <c r="O86" s="66">
        <f>J86-K86-N86</f>
        <v>-10.087</v>
      </c>
      <c r="P86" s="52">
        <v>15.8</v>
      </c>
      <c r="Q86" s="52"/>
      <c r="R86" s="52"/>
    </row>
    <row r="87" spans="1:18" ht="15.75">
      <c r="A87" s="40"/>
      <c r="B87" s="41" t="s">
        <v>116</v>
      </c>
      <c r="C87" s="42"/>
      <c r="D87" s="42"/>
      <c r="E87" s="42"/>
      <c r="F87" s="42"/>
      <c r="G87" s="42"/>
      <c r="H87" s="56">
        <f aca="true" t="shared" si="30" ref="H87:R87">H88+H91+H94</f>
        <v>176.052</v>
      </c>
      <c r="I87" s="56">
        <f t="shared" si="30"/>
        <v>59.193</v>
      </c>
      <c r="J87" s="56">
        <f t="shared" si="30"/>
        <v>116.85900000000001</v>
      </c>
      <c r="K87" s="56">
        <f t="shared" si="30"/>
        <v>63.873999999999995</v>
      </c>
      <c r="L87" s="56">
        <f t="shared" si="30"/>
        <v>-15.876000000000007</v>
      </c>
      <c r="M87" s="56">
        <f t="shared" si="30"/>
        <v>-20.9</v>
      </c>
      <c r="N87" s="56">
        <f t="shared" si="30"/>
        <v>57.900000000000006</v>
      </c>
      <c r="O87" s="56">
        <f t="shared" si="30"/>
        <v>-4.914999999999985</v>
      </c>
      <c r="P87" s="56">
        <f t="shared" si="30"/>
        <v>121.69999999999999</v>
      </c>
      <c r="Q87" s="56">
        <f t="shared" si="30"/>
        <v>0</v>
      </c>
      <c r="R87" s="56">
        <f t="shared" si="30"/>
        <v>0</v>
      </c>
    </row>
    <row r="88" spans="1:18" ht="31.5">
      <c r="A88" s="25" t="s">
        <v>71</v>
      </c>
      <c r="B88" s="26" t="s">
        <v>72</v>
      </c>
      <c r="C88" s="27">
        <v>502</v>
      </c>
      <c r="D88" s="27">
        <v>424.135</v>
      </c>
      <c r="E88" s="27">
        <v>27.737</v>
      </c>
      <c r="F88" s="27">
        <v>379.367</v>
      </c>
      <c r="G88" s="27">
        <v>25.725</v>
      </c>
      <c r="H88" s="50">
        <f aca="true" t="shared" si="31" ref="H88:R88">H89+H90</f>
        <v>108.049</v>
      </c>
      <c r="I88" s="50">
        <f t="shared" si="31"/>
        <v>18.874</v>
      </c>
      <c r="J88" s="50">
        <f t="shared" si="31"/>
        <v>89.17500000000001</v>
      </c>
      <c r="K88" s="50">
        <f t="shared" si="31"/>
        <v>20.314</v>
      </c>
      <c r="L88" s="50">
        <f t="shared" si="31"/>
        <v>0</v>
      </c>
      <c r="M88" s="65">
        <f t="shared" si="31"/>
        <v>0</v>
      </c>
      <c r="N88" s="65">
        <f t="shared" si="31"/>
        <v>15.2</v>
      </c>
      <c r="O88" s="65">
        <f t="shared" si="31"/>
        <v>53.661000000000016</v>
      </c>
      <c r="P88" s="50">
        <f t="shared" si="31"/>
        <v>35.5</v>
      </c>
      <c r="Q88" s="50">
        <f t="shared" si="31"/>
        <v>0</v>
      </c>
      <c r="R88" s="50">
        <f t="shared" si="31"/>
        <v>0</v>
      </c>
    </row>
    <row r="89" spans="1:18" ht="15.75">
      <c r="A89" s="19" t="s">
        <v>11</v>
      </c>
      <c r="B89" s="20" t="s">
        <v>12</v>
      </c>
      <c r="C89" s="21">
        <v>369.7</v>
      </c>
      <c r="D89" s="21">
        <v>309.335</v>
      </c>
      <c r="E89" s="21">
        <v>20.355</v>
      </c>
      <c r="F89" s="21">
        <v>278.758</v>
      </c>
      <c r="G89" s="21">
        <v>19.307</v>
      </c>
      <c r="H89" s="51">
        <v>79.608</v>
      </c>
      <c r="I89" s="51">
        <v>13.847</v>
      </c>
      <c r="J89" s="51">
        <f>H89-I89</f>
        <v>65.76100000000001</v>
      </c>
      <c r="K89" s="51">
        <v>15.014</v>
      </c>
      <c r="L89" s="51"/>
      <c r="M89" s="66"/>
      <c r="N89" s="66">
        <v>11</v>
      </c>
      <c r="O89" s="66">
        <f>J89-K89-N89</f>
        <v>39.747000000000014</v>
      </c>
      <c r="P89" s="52">
        <v>26</v>
      </c>
      <c r="Q89" s="52"/>
      <c r="R89" s="52"/>
    </row>
    <row r="90" spans="1:18" ht="15.75">
      <c r="A90" s="19" t="s">
        <v>13</v>
      </c>
      <c r="B90" s="20" t="s">
        <v>14</v>
      </c>
      <c r="C90" s="21">
        <v>132.3</v>
      </c>
      <c r="D90" s="21">
        <v>114.8</v>
      </c>
      <c r="E90" s="21">
        <v>7.382</v>
      </c>
      <c r="F90" s="21">
        <v>100.608</v>
      </c>
      <c r="G90" s="21">
        <v>6.418</v>
      </c>
      <c r="H90" s="51">
        <v>28.441</v>
      </c>
      <c r="I90" s="51">
        <v>5.027</v>
      </c>
      <c r="J90" s="51">
        <f>H90-I90</f>
        <v>23.413999999999998</v>
      </c>
      <c r="K90" s="51">
        <v>5.3</v>
      </c>
      <c r="L90" s="51"/>
      <c r="M90" s="66"/>
      <c r="N90" s="66">
        <v>4.2</v>
      </c>
      <c r="O90" s="66">
        <f>J90-K90-N90</f>
        <v>13.913999999999998</v>
      </c>
      <c r="P90" s="52">
        <v>9.5</v>
      </c>
      <c r="Q90" s="52"/>
      <c r="R90" s="52"/>
    </row>
    <row r="91" spans="1:18" ht="47.25">
      <c r="A91" s="25" t="s">
        <v>73</v>
      </c>
      <c r="B91" s="26" t="s">
        <v>74</v>
      </c>
      <c r="C91" s="27">
        <v>658</v>
      </c>
      <c r="D91" s="27">
        <v>658</v>
      </c>
      <c r="E91" s="27">
        <v>0</v>
      </c>
      <c r="F91" s="27">
        <v>574.962</v>
      </c>
      <c r="G91" s="27">
        <v>31.334</v>
      </c>
      <c r="H91" s="50">
        <f aca="true" t="shared" si="32" ref="H91:R91">H92+H93</f>
        <v>49.937</v>
      </c>
      <c r="I91" s="50">
        <f t="shared" si="32"/>
        <v>24.099000000000004</v>
      </c>
      <c r="J91" s="50">
        <f t="shared" si="32"/>
        <v>25.837999999999994</v>
      </c>
      <c r="K91" s="50">
        <f t="shared" si="32"/>
        <v>32.3</v>
      </c>
      <c r="L91" s="50">
        <f t="shared" si="32"/>
        <v>-6.462000000000005</v>
      </c>
      <c r="M91" s="65">
        <f t="shared" si="32"/>
        <v>-11.4</v>
      </c>
      <c r="N91" s="65">
        <f t="shared" si="32"/>
        <v>25</v>
      </c>
      <c r="O91" s="65">
        <f t="shared" si="32"/>
        <v>-31.462000000000003</v>
      </c>
      <c r="P91" s="50">
        <f t="shared" si="32"/>
        <v>57.3</v>
      </c>
      <c r="Q91" s="50">
        <f t="shared" si="32"/>
        <v>0</v>
      </c>
      <c r="R91" s="50">
        <f t="shared" si="32"/>
        <v>0</v>
      </c>
    </row>
    <row r="92" spans="1:18" ht="15.75">
      <c r="A92" s="19" t="s">
        <v>11</v>
      </c>
      <c r="B92" s="20" t="s">
        <v>12</v>
      </c>
      <c r="C92" s="21">
        <v>483.3</v>
      </c>
      <c r="D92" s="21">
        <v>483.3</v>
      </c>
      <c r="E92" s="21">
        <v>0</v>
      </c>
      <c r="F92" s="21">
        <v>428.092</v>
      </c>
      <c r="G92" s="21">
        <v>24.919</v>
      </c>
      <c r="H92" s="51">
        <v>30.607</v>
      </c>
      <c r="I92" s="51">
        <v>18.138</v>
      </c>
      <c r="J92" s="51">
        <f>H92-I92</f>
        <v>12.468999999999998</v>
      </c>
      <c r="K92" s="51">
        <v>23.8</v>
      </c>
      <c r="L92" s="51">
        <f>J92-K92</f>
        <v>-11.331000000000003</v>
      </c>
      <c r="M92" s="66">
        <v>-11.4</v>
      </c>
      <c r="N92" s="66">
        <v>19</v>
      </c>
      <c r="O92" s="66">
        <f>J92-K92-N92</f>
        <v>-30.331000000000003</v>
      </c>
      <c r="P92" s="52">
        <v>42.8</v>
      </c>
      <c r="Q92" s="52"/>
      <c r="R92" s="52"/>
    </row>
    <row r="93" spans="1:18" ht="15.75">
      <c r="A93" s="19" t="s">
        <v>13</v>
      </c>
      <c r="B93" s="20" t="s">
        <v>14</v>
      </c>
      <c r="C93" s="21">
        <v>174.7</v>
      </c>
      <c r="D93" s="21">
        <v>174.7</v>
      </c>
      <c r="E93" s="21">
        <v>0</v>
      </c>
      <c r="F93" s="21">
        <v>146.87</v>
      </c>
      <c r="G93" s="21">
        <v>6.415</v>
      </c>
      <c r="H93" s="51">
        <v>19.33</v>
      </c>
      <c r="I93" s="51">
        <v>5.961</v>
      </c>
      <c r="J93" s="51">
        <f>H93-I93</f>
        <v>13.368999999999998</v>
      </c>
      <c r="K93" s="51">
        <v>8.5</v>
      </c>
      <c r="L93" s="51">
        <f>J93-K93</f>
        <v>4.868999999999998</v>
      </c>
      <c r="M93" s="66"/>
      <c r="N93" s="66">
        <v>6</v>
      </c>
      <c r="O93" s="66">
        <f>J93-K93-N93</f>
        <v>-1.131000000000002</v>
      </c>
      <c r="P93" s="52">
        <v>14.5</v>
      </c>
      <c r="Q93" s="52"/>
      <c r="R93" s="52"/>
    </row>
    <row r="94" spans="1:18" ht="47.25">
      <c r="A94" s="25" t="s">
        <v>75</v>
      </c>
      <c r="B94" s="26" t="s">
        <v>76</v>
      </c>
      <c r="C94" s="27">
        <v>251.84</v>
      </c>
      <c r="D94" s="27">
        <v>251.84</v>
      </c>
      <c r="E94" s="27">
        <v>13</v>
      </c>
      <c r="F94" s="27">
        <v>221.213</v>
      </c>
      <c r="G94" s="27">
        <v>8.779</v>
      </c>
      <c r="H94" s="50">
        <f aca="true" t="shared" si="33" ref="H94:R94">H95+H96</f>
        <v>18.066</v>
      </c>
      <c r="I94" s="50">
        <f t="shared" si="33"/>
        <v>16.22</v>
      </c>
      <c r="J94" s="50">
        <f t="shared" si="33"/>
        <v>1.8459999999999992</v>
      </c>
      <c r="K94" s="50">
        <f t="shared" si="33"/>
        <v>11.26</v>
      </c>
      <c r="L94" s="50">
        <f t="shared" si="33"/>
        <v>-9.414000000000001</v>
      </c>
      <c r="M94" s="65">
        <f t="shared" si="33"/>
        <v>-9.5</v>
      </c>
      <c r="N94" s="65">
        <f t="shared" si="33"/>
        <v>17.7</v>
      </c>
      <c r="O94" s="65">
        <f t="shared" si="33"/>
        <v>-27.113999999999997</v>
      </c>
      <c r="P94" s="50">
        <f t="shared" si="33"/>
        <v>28.9</v>
      </c>
      <c r="Q94" s="50">
        <f t="shared" si="33"/>
        <v>0</v>
      </c>
      <c r="R94" s="50">
        <f t="shared" si="33"/>
        <v>0</v>
      </c>
    </row>
    <row r="95" spans="1:18" ht="15.75">
      <c r="A95" s="19" t="s">
        <v>11</v>
      </c>
      <c r="B95" s="20" t="s">
        <v>12</v>
      </c>
      <c r="C95" s="21">
        <v>186.914</v>
      </c>
      <c r="D95" s="21">
        <v>186.914</v>
      </c>
      <c r="E95" s="21">
        <v>10</v>
      </c>
      <c r="F95" s="21">
        <v>163.942</v>
      </c>
      <c r="G95" s="21">
        <v>4.526</v>
      </c>
      <c r="H95" s="51">
        <v>13.411</v>
      </c>
      <c r="I95" s="51">
        <v>12.201</v>
      </c>
      <c r="J95" s="51">
        <f>H95-I95</f>
        <v>1.209999999999999</v>
      </c>
      <c r="K95" s="51">
        <v>8.26</v>
      </c>
      <c r="L95" s="51">
        <f>J95-K95</f>
        <v>-7.050000000000001</v>
      </c>
      <c r="M95" s="66">
        <v>-7.1</v>
      </c>
      <c r="N95" s="66">
        <v>13.6</v>
      </c>
      <c r="O95" s="66">
        <f>J95-K95-N95</f>
        <v>-20.65</v>
      </c>
      <c r="P95" s="52">
        <v>21.8</v>
      </c>
      <c r="Q95" s="52"/>
      <c r="R95" s="52"/>
    </row>
    <row r="96" spans="1:18" ht="15.75">
      <c r="A96" s="19" t="s">
        <v>13</v>
      </c>
      <c r="B96" s="20" t="s">
        <v>14</v>
      </c>
      <c r="C96" s="21">
        <v>64.926</v>
      </c>
      <c r="D96" s="21">
        <v>64.926</v>
      </c>
      <c r="E96" s="21">
        <v>3</v>
      </c>
      <c r="F96" s="21">
        <v>57.27</v>
      </c>
      <c r="G96" s="21">
        <v>4.253</v>
      </c>
      <c r="H96" s="51">
        <v>4.655</v>
      </c>
      <c r="I96" s="51">
        <v>4.019</v>
      </c>
      <c r="J96" s="51">
        <f>H96-I96</f>
        <v>0.6360000000000001</v>
      </c>
      <c r="K96" s="51">
        <v>3</v>
      </c>
      <c r="L96" s="51">
        <f>J96-K96</f>
        <v>-2.364</v>
      </c>
      <c r="M96" s="66">
        <v>-2.4</v>
      </c>
      <c r="N96" s="66">
        <v>4.1</v>
      </c>
      <c r="O96" s="66">
        <f>J96-K96-N96</f>
        <v>-6.4639999999999995</v>
      </c>
      <c r="P96" s="52">
        <v>7.1</v>
      </c>
      <c r="Q96" s="52"/>
      <c r="R96" s="52"/>
    </row>
    <row r="97" spans="1:18" ht="15.75">
      <c r="A97" s="43"/>
      <c r="B97" s="44" t="s">
        <v>117</v>
      </c>
      <c r="C97" s="45"/>
      <c r="D97" s="45"/>
      <c r="E97" s="45"/>
      <c r="F97" s="45"/>
      <c r="G97" s="45"/>
      <c r="H97" s="57">
        <f aca="true" t="shared" si="34" ref="H97:R97">H98+H101+H104+H107+H110</f>
        <v>633.4329999999999</v>
      </c>
      <c r="I97" s="57">
        <f t="shared" si="34"/>
        <v>411.491</v>
      </c>
      <c r="J97" s="57">
        <f t="shared" si="34"/>
        <v>221.942</v>
      </c>
      <c r="K97" s="57">
        <f t="shared" si="34"/>
        <v>444.40000000000003</v>
      </c>
      <c r="L97" s="57">
        <f>L98+L101+L104+L107+L110</f>
        <v>-248.53699999999998</v>
      </c>
      <c r="M97" s="57">
        <f t="shared" si="34"/>
        <v>-252.50000000000003</v>
      </c>
      <c r="N97" s="57">
        <f t="shared" si="34"/>
        <v>471.6</v>
      </c>
      <c r="O97" s="57">
        <f t="shared" si="34"/>
        <v>-694.058</v>
      </c>
      <c r="P97" s="57">
        <f t="shared" si="34"/>
        <v>916</v>
      </c>
      <c r="Q97" s="57">
        <f t="shared" si="34"/>
        <v>0</v>
      </c>
      <c r="R97" s="57">
        <f t="shared" si="34"/>
        <v>0</v>
      </c>
    </row>
    <row r="98" spans="1:18" ht="15.75">
      <c r="A98" s="25" t="s">
        <v>77</v>
      </c>
      <c r="B98" s="26" t="s">
        <v>78</v>
      </c>
      <c r="C98" s="27">
        <v>951.1</v>
      </c>
      <c r="D98" s="27">
        <v>951.1</v>
      </c>
      <c r="E98" s="27">
        <v>0</v>
      </c>
      <c r="F98" s="27">
        <v>801.004</v>
      </c>
      <c r="G98" s="27">
        <v>40.903</v>
      </c>
      <c r="H98" s="50">
        <f aca="true" t="shared" si="35" ref="H98:R98">H99+H100</f>
        <v>96.763</v>
      </c>
      <c r="I98" s="50">
        <f t="shared" si="35"/>
        <v>34.347</v>
      </c>
      <c r="J98" s="50">
        <f t="shared" si="35"/>
        <v>62.416000000000004</v>
      </c>
      <c r="K98" s="50">
        <f t="shared" si="35"/>
        <v>47.7</v>
      </c>
      <c r="L98" s="50">
        <f t="shared" si="35"/>
        <v>0</v>
      </c>
      <c r="M98" s="65">
        <f t="shared" si="35"/>
        <v>0</v>
      </c>
      <c r="N98" s="65">
        <f t="shared" si="35"/>
        <v>59.599999999999994</v>
      </c>
      <c r="O98" s="65">
        <f t="shared" si="35"/>
        <v>-44.88399999999999</v>
      </c>
      <c r="P98" s="50">
        <f t="shared" si="35"/>
        <v>107.3</v>
      </c>
      <c r="Q98" s="50">
        <f t="shared" si="35"/>
        <v>0</v>
      </c>
      <c r="R98" s="50">
        <f t="shared" si="35"/>
        <v>0</v>
      </c>
    </row>
    <row r="99" spans="1:18" ht="15.75">
      <c r="A99" s="19" t="s">
        <v>11</v>
      </c>
      <c r="B99" s="20" t="s">
        <v>12</v>
      </c>
      <c r="C99" s="21">
        <v>696.8</v>
      </c>
      <c r="D99" s="21">
        <v>696.8</v>
      </c>
      <c r="E99" s="21">
        <v>0</v>
      </c>
      <c r="F99" s="21">
        <v>588.198</v>
      </c>
      <c r="G99" s="21">
        <v>30.339</v>
      </c>
      <c r="H99" s="51">
        <v>69.452</v>
      </c>
      <c r="I99" s="51">
        <v>27.127</v>
      </c>
      <c r="J99" s="51">
        <f>H99-I99</f>
        <v>42.325</v>
      </c>
      <c r="K99" s="51">
        <v>35</v>
      </c>
      <c r="L99" s="51"/>
      <c r="M99" s="66"/>
      <c r="N99" s="66">
        <v>42.3</v>
      </c>
      <c r="O99" s="66">
        <f>J99-K99-N99</f>
        <v>-34.974999999999994</v>
      </c>
      <c r="P99" s="52">
        <v>77.3</v>
      </c>
      <c r="Q99" s="52"/>
      <c r="R99" s="52"/>
    </row>
    <row r="100" spans="1:18" ht="15.75">
      <c r="A100" s="19" t="s">
        <v>13</v>
      </c>
      <c r="B100" s="20" t="s">
        <v>14</v>
      </c>
      <c r="C100" s="21">
        <v>254.3</v>
      </c>
      <c r="D100" s="21">
        <v>254.3</v>
      </c>
      <c r="E100" s="21">
        <v>0</v>
      </c>
      <c r="F100" s="21">
        <v>212.806</v>
      </c>
      <c r="G100" s="21">
        <v>10.564</v>
      </c>
      <c r="H100" s="51">
        <v>27.311</v>
      </c>
      <c r="I100" s="51">
        <v>7.22</v>
      </c>
      <c r="J100" s="51">
        <f>H100-I100</f>
        <v>20.091</v>
      </c>
      <c r="K100" s="51">
        <v>12.7</v>
      </c>
      <c r="L100" s="51"/>
      <c r="M100" s="66"/>
      <c r="N100" s="66">
        <v>17.3</v>
      </c>
      <c r="O100" s="66">
        <f>J100-K100-N100</f>
        <v>-9.908999999999999</v>
      </c>
      <c r="P100" s="52">
        <v>30</v>
      </c>
      <c r="Q100" s="52"/>
      <c r="R100" s="52"/>
    </row>
    <row r="101" spans="1:18" ht="15.75">
      <c r="A101" s="25" t="s">
        <v>79</v>
      </c>
      <c r="B101" s="26" t="s">
        <v>80</v>
      </c>
      <c r="C101" s="27">
        <v>183.1</v>
      </c>
      <c r="D101" s="27">
        <v>183.1</v>
      </c>
      <c r="E101" s="27">
        <v>0</v>
      </c>
      <c r="F101" s="27">
        <v>152.789</v>
      </c>
      <c r="G101" s="27">
        <v>8.75</v>
      </c>
      <c r="H101" s="50">
        <f aca="true" t="shared" si="36" ref="H101:R101">H102+H103</f>
        <v>21.858999999999998</v>
      </c>
      <c r="I101" s="50">
        <f t="shared" si="36"/>
        <v>8.824</v>
      </c>
      <c r="J101" s="50">
        <f t="shared" si="36"/>
        <v>13.034999999999998</v>
      </c>
      <c r="K101" s="50">
        <f t="shared" si="36"/>
        <v>9.6</v>
      </c>
      <c r="L101" s="50">
        <f t="shared" si="36"/>
        <v>3.4349999999999987</v>
      </c>
      <c r="M101" s="65">
        <f t="shared" si="36"/>
        <v>-0.2</v>
      </c>
      <c r="N101" s="65">
        <f t="shared" si="36"/>
        <v>10.399999999999999</v>
      </c>
      <c r="O101" s="65">
        <f t="shared" si="36"/>
        <v>-6.965000000000001</v>
      </c>
      <c r="P101" s="50">
        <f t="shared" si="36"/>
        <v>20</v>
      </c>
      <c r="Q101" s="50">
        <f t="shared" si="36"/>
        <v>0</v>
      </c>
      <c r="R101" s="50">
        <f t="shared" si="36"/>
        <v>0</v>
      </c>
    </row>
    <row r="102" spans="1:18" ht="15.75">
      <c r="A102" s="19" t="s">
        <v>11</v>
      </c>
      <c r="B102" s="20" t="s">
        <v>12</v>
      </c>
      <c r="C102" s="21">
        <v>133.7</v>
      </c>
      <c r="D102" s="21">
        <v>133.7</v>
      </c>
      <c r="E102" s="21">
        <v>0</v>
      </c>
      <c r="F102" s="21">
        <v>110.404</v>
      </c>
      <c r="G102" s="21">
        <v>6.42</v>
      </c>
      <c r="H102" s="51">
        <v>17.095</v>
      </c>
      <c r="I102" s="51">
        <v>6.474</v>
      </c>
      <c r="J102" s="51">
        <f>H102-I102</f>
        <v>10.620999999999999</v>
      </c>
      <c r="K102" s="51">
        <v>7</v>
      </c>
      <c r="L102" s="69">
        <f>J102-K102</f>
        <v>3.6209999999999987</v>
      </c>
      <c r="M102" s="66"/>
      <c r="N102" s="66">
        <v>7.6</v>
      </c>
      <c r="O102" s="66">
        <f>J102-K102-N102</f>
        <v>-3.979000000000001</v>
      </c>
      <c r="P102" s="52">
        <v>14.6</v>
      </c>
      <c r="Q102" s="52"/>
      <c r="R102" s="52"/>
    </row>
    <row r="103" spans="1:18" ht="15.75">
      <c r="A103" s="19" t="s">
        <v>13</v>
      </c>
      <c r="B103" s="20" t="s">
        <v>14</v>
      </c>
      <c r="C103" s="21">
        <v>49.4</v>
      </c>
      <c r="D103" s="21">
        <v>49.4</v>
      </c>
      <c r="E103" s="21">
        <v>0</v>
      </c>
      <c r="F103" s="21">
        <v>42.385</v>
      </c>
      <c r="G103" s="21">
        <v>2.33</v>
      </c>
      <c r="H103" s="51">
        <v>4.764</v>
      </c>
      <c r="I103" s="51">
        <v>2.35</v>
      </c>
      <c r="J103" s="51">
        <f>H103-I103</f>
        <v>2.414</v>
      </c>
      <c r="K103" s="51">
        <v>2.6</v>
      </c>
      <c r="L103" s="69">
        <f>J103-K103</f>
        <v>-0.18599999999999994</v>
      </c>
      <c r="M103" s="66">
        <v>-0.2</v>
      </c>
      <c r="N103" s="66">
        <v>2.8</v>
      </c>
      <c r="O103" s="66">
        <f>J103-K103-N103</f>
        <v>-2.9859999999999998</v>
      </c>
      <c r="P103" s="52">
        <v>5.4</v>
      </c>
      <c r="Q103" s="52"/>
      <c r="R103" s="52"/>
    </row>
    <row r="104" spans="1:18" ht="31.5">
      <c r="A104" s="25" t="s">
        <v>81</v>
      </c>
      <c r="B104" s="26" t="s">
        <v>82</v>
      </c>
      <c r="C104" s="27">
        <v>1471.9</v>
      </c>
      <c r="D104" s="27">
        <v>1471.9</v>
      </c>
      <c r="E104" s="27">
        <v>0</v>
      </c>
      <c r="F104" s="27">
        <v>1303.311</v>
      </c>
      <c r="G104" s="27">
        <v>65.609</v>
      </c>
      <c r="H104" s="50">
        <f aca="true" t="shared" si="37" ref="H104:R104">H105+H106</f>
        <v>92.328</v>
      </c>
      <c r="I104" s="50">
        <f t="shared" si="37"/>
        <v>65.565</v>
      </c>
      <c r="J104" s="50">
        <f t="shared" si="37"/>
        <v>26.76300000000001</v>
      </c>
      <c r="K104" s="50">
        <f t="shared" si="37"/>
        <v>81.8</v>
      </c>
      <c r="L104" s="50">
        <f t="shared" si="37"/>
        <v>-55.03699999999999</v>
      </c>
      <c r="M104" s="65">
        <f t="shared" si="37"/>
        <v>-55.2</v>
      </c>
      <c r="N104" s="65">
        <f t="shared" si="37"/>
        <v>92.80000000000001</v>
      </c>
      <c r="O104" s="65">
        <f t="shared" si="37"/>
        <v>-147.837</v>
      </c>
      <c r="P104" s="50">
        <f t="shared" si="37"/>
        <v>174.60000000000002</v>
      </c>
      <c r="Q104" s="50">
        <f t="shared" si="37"/>
        <v>0</v>
      </c>
      <c r="R104" s="50">
        <f t="shared" si="37"/>
        <v>0</v>
      </c>
    </row>
    <row r="105" spans="1:18" ht="15.75">
      <c r="A105" s="19" t="s">
        <v>11</v>
      </c>
      <c r="B105" s="20" t="s">
        <v>12</v>
      </c>
      <c r="C105" s="21">
        <v>1076.2</v>
      </c>
      <c r="D105" s="21">
        <v>1076.2</v>
      </c>
      <c r="E105" s="21">
        <v>0</v>
      </c>
      <c r="F105" s="21">
        <v>954.237</v>
      </c>
      <c r="G105" s="21">
        <v>48.397</v>
      </c>
      <c r="H105" s="51">
        <v>66.013</v>
      </c>
      <c r="I105" s="51">
        <v>48.037</v>
      </c>
      <c r="J105" s="51">
        <f>H105-I105</f>
        <v>17.976000000000006</v>
      </c>
      <c r="K105" s="51">
        <v>60</v>
      </c>
      <c r="L105" s="51">
        <f>J105-K105</f>
        <v>-42.023999999999994</v>
      </c>
      <c r="M105" s="66">
        <v>-42.1</v>
      </c>
      <c r="N105" s="66">
        <v>67.9</v>
      </c>
      <c r="O105" s="66">
        <f>J105-K105-N105</f>
        <v>-109.924</v>
      </c>
      <c r="P105" s="52">
        <v>127.9</v>
      </c>
      <c r="Q105" s="52"/>
      <c r="R105" s="52"/>
    </row>
    <row r="106" spans="1:18" ht="15.75">
      <c r="A106" s="19" t="s">
        <v>13</v>
      </c>
      <c r="B106" s="20" t="s">
        <v>14</v>
      </c>
      <c r="C106" s="21">
        <v>395.7</v>
      </c>
      <c r="D106" s="21">
        <v>395.7</v>
      </c>
      <c r="E106" s="21">
        <v>0</v>
      </c>
      <c r="F106" s="21">
        <v>349.074</v>
      </c>
      <c r="G106" s="21">
        <v>17.211</v>
      </c>
      <c r="H106" s="51">
        <v>26.315</v>
      </c>
      <c r="I106" s="51">
        <v>17.528</v>
      </c>
      <c r="J106" s="51">
        <f>H106-I106</f>
        <v>8.787000000000003</v>
      </c>
      <c r="K106" s="51">
        <v>21.8</v>
      </c>
      <c r="L106" s="51">
        <f>J106-K106</f>
        <v>-13.012999999999998</v>
      </c>
      <c r="M106" s="66">
        <v>-13.1</v>
      </c>
      <c r="N106" s="66">
        <v>24.9</v>
      </c>
      <c r="O106" s="66">
        <f>J106-K106-N106</f>
        <v>-37.913</v>
      </c>
      <c r="P106" s="52">
        <v>46.7</v>
      </c>
      <c r="Q106" s="52"/>
      <c r="R106" s="52"/>
    </row>
    <row r="107" spans="1:18" ht="31.5">
      <c r="A107" s="25" t="s">
        <v>83</v>
      </c>
      <c r="B107" s="26" t="s">
        <v>84</v>
      </c>
      <c r="C107" s="27">
        <v>5110</v>
      </c>
      <c r="D107" s="27">
        <v>5110</v>
      </c>
      <c r="E107" s="27">
        <v>0</v>
      </c>
      <c r="F107" s="27">
        <v>4448.923</v>
      </c>
      <c r="G107" s="27">
        <v>176.611</v>
      </c>
      <c r="H107" s="50">
        <f aca="true" t="shared" si="38" ref="H107:R107">H108+H109</f>
        <v>389.976</v>
      </c>
      <c r="I107" s="50">
        <f t="shared" si="38"/>
        <v>293.911</v>
      </c>
      <c r="J107" s="50">
        <f t="shared" si="38"/>
        <v>96.06500000000001</v>
      </c>
      <c r="K107" s="50">
        <f t="shared" si="38"/>
        <v>293</v>
      </c>
      <c r="L107" s="50">
        <f t="shared" si="38"/>
        <v>-196.935</v>
      </c>
      <c r="M107" s="65">
        <f t="shared" si="38"/>
        <v>-197.10000000000002</v>
      </c>
      <c r="N107" s="65">
        <f t="shared" si="38"/>
        <v>298.1</v>
      </c>
      <c r="O107" s="65">
        <f t="shared" si="38"/>
        <v>-495.03499999999997</v>
      </c>
      <c r="P107" s="50">
        <f t="shared" si="38"/>
        <v>591.1</v>
      </c>
      <c r="Q107" s="50">
        <f t="shared" si="38"/>
        <v>0</v>
      </c>
      <c r="R107" s="50">
        <f t="shared" si="38"/>
        <v>0</v>
      </c>
    </row>
    <row r="108" spans="1:18" ht="15.75">
      <c r="A108" s="19" t="s">
        <v>11</v>
      </c>
      <c r="B108" s="20" t="s">
        <v>12</v>
      </c>
      <c r="C108" s="21">
        <v>3785</v>
      </c>
      <c r="D108" s="21">
        <v>3785</v>
      </c>
      <c r="E108" s="21">
        <v>0</v>
      </c>
      <c r="F108" s="21">
        <v>3296.97</v>
      </c>
      <c r="G108" s="21">
        <v>127.99</v>
      </c>
      <c r="H108" s="51">
        <v>289.13</v>
      </c>
      <c r="I108" s="51">
        <v>219.963</v>
      </c>
      <c r="J108" s="51">
        <f>H108-I108</f>
        <v>69.167</v>
      </c>
      <c r="K108" s="51">
        <v>215</v>
      </c>
      <c r="L108" s="51">
        <f>J108-K108</f>
        <v>-145.833</v>
      </c>
      <c r="M108" s="66">
        <v>-145.9</v>
      </c>
      <c r="N108" s="66">
        <v>219.1</v>
      </c>
      <c r="O108" s="66">
        <f>J108-K108-N108</f>
        <v>-364.933</v>
      </c>
      <c r="P108" s="52">
        <v>434.1</v>
      </c>
      <c r="Q108" s="52"/>
      <c r="R108" s="52"/>
    </row>
    <row r="109" spans="1:18" ht="15.75">
      <c r="A109" s="19" t="s">
        <v>13</v>
      </c>
      <c r="B109" s="20" t="s">
        <v>14</v>
      </c>
      <c r="C109" s="21">
        <v>1325</v>
      </c>
      <c r="D109" s="21">
        <v>1325</v>
      </c>
      <c r="E109" s="21">
        <v>0</v>
      </c>
      <c r="F109" s="21">
        <v>1151.953</v>
      </c>
      <c r="G109" s="21">
        <v>48.621</v>
      </c>
      <c r="H109" s="51">
        <v>100.846</v>
      </c>
      <c r="I109" s="51">
        <v>73.948</v>
      </c>
      <c r="J109" s="51">
        <f>H109-I109</f>
        <v>26.89800000000001</v>
      </c>
      <c r="K109" s="51">
        <v>78</v>
      </c>
      <c r="L109" s="51">
        <f>J109-K109</f>
        <v>-51.10199999999999</v>
      </c>
      <c r="M109" s="66">
        <v>-51.2</v>
      </c>
      <c r="N109" s="66">
        <v>79</v>
      </c>
      <c r="O109" s="66">
        <f>J109-K109-N109</f>
        <v>-130.10199999999998</v>
      </c>
      <c r="P109" s="52">
        <v>157</v>
      </c>
      <c r="Q109" s="52"/>
      <c r="R109" s="52"/>
    </row>
    <row r="110" spans="1:18" ht="31.5">
      <c r="A110" s="25" t="s">
        <v>85</v>
      </c>
      <c r="B110" s="26" t="s">
        <v>86</v>
      </c>
      <c r="C110" s="27">
        <v>250</v>
      </c>
      <c r="D110" s="27">
        <v>250</v>
      </c>
      <c r="E110" s="27">
        <v>0</v>
      </c>
      <c r="F110" s="27">
        <v>207.337</v>
      </c>
      <c r="G110" s="27">
        <v>10.13</v>
      </c>
      <c r="H110" s="50">
        <f aca="true" t="shared" si="39" ref="H110:R110">H111+H112</f>
        <v>32.507</v>
      </c>
      <c r="I110" s="50">
        <f t="shared" si="39"/>
        <v>8.844</v>
      </c>
      <c r="J110" s="50">
        <f t="shared" si="39"/>
        <v>23.662999999999997</v>
      </c>
      <c r="K110" s="50">
        <f t="shared" si="39"/>
        <v>12.3</v>
      </c>
      <c r="L110" s="50">
        <f t="shared" si="39"/>
        <v>0</v>
      </c>
      <c r="M110" s="65">
        <f t="shared" si="39"/>
        <v>0</v>
      </c>
      <c r="N110" s="65">
        <f t="shared" si="39"/>
        <v>10.7</v>
      </c>
      <c r="O110" s="65">
        <f t="shared" si="39"/>
        <v>0.6629999999999994</v>
      </c>
      <c r="P110" s="50">
        <f t="shared" si="39"/>
        <v>23</v>
      </c>
      <c r="Q110" s="50">
        <f t="shared" si="39"/>
        <v>0</v>
      </c>
      <c r="R110" s="50">
        <f t="shared" si="39"/>
        <v>0</v>
      </c>
    </row>
    <row r="111" spans="1:18" ht="15.75">
      <c r="A111" s="19" t="s">
        <v>11</v>
      </c>
      <c r="B111" s="20" t="s">
        <v>12</v>
      </c>
      <c r="C111" s="21">
        <v>183</v>
      </c>
      <c r="D111" s="21">
        <v>183</v>
      </c>
      <c r="E111" s="21">
        <v>0</v>
      </c>
      <c r="F111" s="21">
        <v>157.399</v>
      </c>
      <c r="G111" s="21">
        <v>8.333</v>
      </c>
      <c r="H111" s="51">
        <v>18.15</v>
      </c>
      <c r="I111" s="51">
        <v>6.886</v>
      </c>
      <c r="J111" s="51">
        <f>H111-I111</f>
        <v>11.264</v>
      </c>
      <c r="K111" s="51">
        <v>9</v>
      </c>
      <c r="L111" s="51"/>
      <c r="M111" s="66"/>
      <c r="N111" s="66">
        <v>8</v>
      </c>
      <c r="O111" s="66">
        <f>J111-K111-N111</f>
        <v>-5.736000000000001</v>
      </c>
      <c r="P111" s="52">
        <v>17</v>
      </c>
      <c r="Q111" s="52"/>
      <c r="R111" s="52"/>
    </row>
    <row r="112" spans="1:18" ht="15.75">
      <c r="A112" s="19" t="s">
        <v>13</v>
      </c>
      <c r="B112" s="20" t="s">
        <v>14</v>
      </c>
      <c r="C112" s="21">
        <v>67</v>
      </c>
      <c r="D112" s="21">
        <v>67</v>
      </c>
      <c r="E112" s="21">
        <v>0</v>
      </c>
      <c r="F112" s="21">
        <v>49.937</v>
      </c>
      <c r="G112" s="21">
        <v>1.797</v>
      </c>
      <c r="H112" s="51">
        <v>14.357</v>
      </c>
      <c r="I112" s="51">
        <v>1.958</v>
      </c>
      <c r="J112" s="51">
        <f>H112-I112</f>
        <v>12.399</v>
      </c>
      <c r="K112" s="51">
        <v>3.3</v>
      </c>
      <c r="L112" s="51"/>
      <c r="M112" s="66"/>
      <c r="N112" s="66">
        <v>2.7</v>
      </c>
      <c r="O112" s="66">
        <f>J112-K112-N112</f>
        <v>6.399</v>
      </c>
      <c r="P112" s="52">
        <v>6</v>
      </c>
      <c r="Q112" s="52"/>
      <c r="R112" s="52"/>
    </row>
    <row r="113" spans="1:18" ht="15.75">
      <c r="A113" s="46"/>
      <c r="B113" s="47" t="s">
        <v>118</v>
      </c>
      <c r="C113" s="48"/>
      <c r="D113" s="48"/>
      <c r="E113" s="48"/>
      <c r="F113" s="48"/>
      <c r="G113" s="48"/>
      <c r="H113" s="58">
        <f aca="true" t="shared" si="40" ref="H113:R113">H114+H117+H120</f>
        <v>360.094</v>
      </c>
      <c r="I113" s="58">
        <f t="shared" si="40"/>
        <v>151.97400000000002</v>
      </c>
      <c r="J113" s="58">
        <f t="shared" si="40"/>
        <v>208.11999999999998</v>
      </c>
      <c r="K113" s="58">
        <f>K114+K117+K120</f>
        <v>126.188</v>
      </c>
      <c r="L113" s="58">
        <f>L114+L117+L120</f>
        <v>-9.575999999999999</v>
      </c>
      <c r="M113" s="58">
        <f t="shared" si="40"/>
        <v>-15.600000000000001</v>
      </c>
      <c r="N113" s="58">
        <f t="shared" si="40"/>
        <v>214.89999999999998</v>
      </c>
      <c r="O113" s="58">
        <f t="shared" si="40"/>
        <v>-132.96799999999996</v>
      </c>
      <c r="P113" s="58">
        <f t="shared" si="40"/>
        <v>341.038</v>
      </c>
      <c r="Q113" s="58">
        <f t="shared" si="40"/>
        <v>0</v>
      </c>
      <c r="R113" s="58">
        <f t="shared" si="40"/>
        <v>0</v>
      </c>
    </row>
    <row r="114" spans="1:18" ht="15.75">
      <c r="A114" s="25" t="s">
        <v>87</v>
      </c>
      <c r="B114" s="26" t="s">
        <v>110</v>
      </c>
      <c r="C114" s="27">
        <v>2346</v>
      </c>
      <c r="D114" s="27">
        <v>2271</v>
      </c>
      <c r="E114" s="27">
        <v>156.8</v>
      </c>
      <c r="F114" s="27">
        <v>1917.176</v>
      </c>
      <c r="G114" s="27">
        <v>130.442</v>
      </c>
      <c r="H114" s="50">
        <f aca="true" t="shared" si="41" ref="H114:R114">H115+H116</f>
        <v>222.757</v>
      </c>
      <c r="I114" s="50">
        <f t="shared" si="41"/>
        <v>75.266</v>
      </c>
      <c r="J114" s="50">
        <f t="shared" si="41"/>
        <v>147.49099999999999</v>
      </c>
      <c r="K114" s="50">
        <f>K115+K116</f>
        <v>55.983000000000004</v>
      </c>
      <c r="L114" s="50">
        <f>L115+L116</f>
        <v>0</v>
      </c>
      <c r="M114" s="65">
        <f>M115+M116</f>
        <v>0</v>
      </c>
      <c r="N114" s="65">
        <f>N115+N116</f>
        <v>102.1</v>
      </c>
      <c r="O114" s="65">
        <f>O115+O116</f>
        <v>-10.591999999999992</v>
      </c>
      <c r="P114" s="50">
        <f t="shared" si="41"/>
        <v>158.038</v>
      </c>
      <c r="Q114" s="50">
        <f t="shared" si="41"/>
        <v>0</v>
      </c>
      <c r="R114" s="50">
        <f t="shared" si="41"/>
        <v>0</v>
      </c>
    </row>
    <row r="115" spans="1:18" ht="15.75">
      <c r="A115" s="19" t="s">
        <v>11</v>
      </c>
      <c r="B115" s="20" t="s">
        <v>12</v>
      </c>
      <c r="C115" s="21">
        <v>978.5</v>
      </c>
      <c r="D115" s="21">
        <v>923</v>
      </c>
      <c r="E115" s="21">
        <v>115</v>
      </c>
      <c r="F115" s="21">
        <v>775.46</v>
      </c>
      <c r="G115" s="21">
        <v>55.391</v>
      </c>
      <c r="H115" s="51">
        <v>162.881</v>
      </c>
      <c r="I115" s="51">
        <v>55.149</v>
      </c>
      <c r="J115" s="51">
        <f>H115-I115</f>
        <v>107.732</v>
      </c>
      <c r="K115" s="51">
        <v>41.469</v>
      </c>
      <c r="L115" s="51"/>
      <c r="M115" s="66"/>
      <c r="N115" s="66">
        <v>74.8</v>
      </c>
      <c r="O115" s="66">
        <f>J115-K115-N115</f>
        <v>-8.536999999999992</v>
      </c>
      <c r="P115" s="52">
        <v>116.256</v>
      </c>
      <c r="Q115" s="52"/>
      <c r="R115" s="52"/>
    </row>
    <row r="116" spans="1:18" ht="15.75">
      <c r="A116" s="19" t="s">
        <v>13</v>
      </c>
      <c r="B116" s="20" t="s">
        <v>14</v>
      </c>
      <c r="C116" s="21">
        <v>354.7</v>
      </c>
      <c r="D116" s="21">
        <v>335.2</v>
      </c>
      <c r="E116" s="21">
        <v>41.8</v>
      </c>
      <c r="F116" s="21">
        <v>280.769</v>
      </c>
      <c r="G116" s="21">
        <v>20.042</v>
      </c>
      <c r="H116" s="51">
        <v>59.876</v>
      </c>
      <c r="I116" s="51">
        <v>20.117</v>
      </c>
      <c r="J116" s="51">
        <f>H116-I116</f>
        <v>39.759</v>
      </c>
      <c r="K116" s="51">
        <v>14.514</v>
      </c>
      <c r="L116" s="51"/>
      <c r="M116" s="66"/>
      <c r="N116" s="66">
        <v>27.3</v>
      </c>
      <c r="O116" s="66">
        <f>J116-K116-N116</f>
        <v>-2.0549999999999997</v>
      </c>
      <c r="P116" s="52">
        <v>41.782</v>
      </c>
      <c r="Q116" s="52"/>
      <c r="R116" s="52"/>
    </row>
    <row r="117" spans="1:18" ht="15.75">
      <c r="A117" s="25">
        <v>130107</v>
      </c>
      <c r="B117" s="26" t="s">
        <v>111</v>
      </c>
      <c r="C117" s="27">
        <v>1012.8</v>
      </c>
      <c r="D117" s="27">
        <v>1012.8</v>
      </c>
      <c r="E117" s="27">
        <v>0</v>
      </c>
      <c r="F117" s="27">
        <v>860.947</v>
      </c>
      <c r="G117" s="27">
        <v>55.01</v>
      </c>
      <c r="H117" s="50">
        <f aca="true" t="shared" si="42" ref="H117:R117">H118+H119</f>
        <v>108.23599999999999</v>
      </c>
      <c r="I117" s="50">
        <f t="shared" si="42"/>
        <v>56.498</v>
      </c>
      <c r="J117" s="50">
        <f t="shared" si="42"/>
        <v>51.738</v>
      </c>
      <c r="K117" s="50">
        <f t="shared" si="42"/>
        <v>47.705</v>
      </c>
      <c r="L117" s="50">
        <f t="shared" si="42"/>
        <v>4.0329999999999995</v>
      </c>
      <c r="M117" s="65">
        <f t="shared" si="42"/>
        <v>-1.9</v>
      </c>
      <c r="N117" s="65">
        <f t="shared" si="42"/>
        <v>87.3</v>
      </c>
      <c r="O117" s="65">
        <f t="shared" si="42"/>
        <v>-83.267</v>
      </c>
      <c r="P117" s="50">
        <f t="shared" si="42"/>
        <v>135</v>
      </c>
      <c r="Q117" s="50">
        <f t="shared" si="42"/>
        <v>0</v>
      </c>
      <c r="R117" s="50">
        <f t="shared" si="42"/>
        <v>0</v>
      </c>
    </row>
    <row r="118" spans="1:18" ht="15.75">
      <c r="A118" s="19" t="s">
        <v>11</v>
      </c>
      <c r="B118" s="20" t="s">
        <v>12</v>
      </c>
      <c r="C118" s="21">
        <v>743.1</v>
      </c>
      <c r="D118" s="21">
        <v>743.1</v>
      </c>
      <c r="E118" s="21">
        <v>0</v>
      </c>
      <c r="F118" s="21">
        <v>636.403</v>
      </c>
      <c r="G118" s="21">
        <v>40.735</v>
      </c>
      <c r="H118" s="51">
        <v>74.696</v>
      </c>
      <c r="I118" s="51">
        <v>41.522</v>
      </c>
      <c r="J118" s="51">
        <f>H118-I118</f>
        <v>33.174</v>
      </c>
      <c r="K118" s="51">
        <v>35</v>
      </c>
      <c r="L118" s="69">
        <f>J118-K118</f>
        <v>-1.8260000000000005</v>
      </c>
      <c r="M118" s="66">
        <v>-1.9</v>
      </c>
      <c r="N118" s="66">
        <v>64</v>
      </c>
      <c r="O118" s="66">
        <f>J118-K118-N118</f>
        <v>-65.826</v>
      </c>
      <c r="P118" s="52">
        <v>99</v>
      </c>
      <c r="Q118" s="52"/>
      <c r="R118" s="52"/>
    </row>
    <row r="119" spans="1:18" ht="15.75">
      <c r="A119" s="19" t="s">
        <v>13</v>
      </c>
      <c r="B119" s="20" t="s">
        <v>14</v>
      </c>
      <c r="C119" s="21">
        <v>269.7</v>
      </c>
      <c r="D119" s="21">
        <v>269.7</v>
      </c>
      <c r="E119" s="21">
        <v>0</v>
      </c>
      <c r="F119" s="21">
        <v>224.544</v>
      </c>
      <c r="G119" s="21">
        <v>14.274</v>
      </c>
      <c r="H119" s="51">
        <v>33.54</v>
      </c>
      <c r="I119" s="51">
        <v>14.976</v>
      </c>
      <c r="J119" s="51">
        <f>H119-I119</f>
        <v>18.564</v>
      </c>
      <c r="K119" s="51">
        <v>12.705</v>
      </c>
      <c r="L119" s="69">
        <f>J119-K119</f>
        <v>5.859</v>
      </c>
      <c r="M119" s="66"/>
      <c r="N119" s="66">
        <v>23.3</v>
      </c>
      <c r="O119" s="66">
        <f>J119-K119-N119</f>
        <v>-17.441000000000003</v>
      </c>
      <c r="P119" s="52">
        <v>36</v>
      </c>
      <c r="Q119" s="52"/>
      <c r="R119" s="52"/>
    </row>
    <row r="120" spans="1:18" ht="31.5">
      <c r="A120" s="25" t="s">
        <v>89</v>
      </c>
      <c r="B120" s="26" t="s">
        <v>90</v>
      </c>
      <c r="C120" s="27">
        <v>404.7</v>
      </c>
      <c r="D120" s="27">
        <v>404.7</v>
      </c>
      <c r="E120" s="27">
        <v>10.7</v>
      </c>
      <c r="F120" s="27">
        <v>350.698</v>
      </c>
      <c r="G120" s="27">
        <v>21.244</v>
      </c>
      <c r="H120" s="50">
        <f aca="true" t="shared" si="43" ref="H120:R120">H121+H122</f>
        <v>29.101</v>
      </c>
      <c r="I120" s="50">
        <f t="shared" si="43"/>
        <v>20.21</v>
      </c>
      <c r="J120" s="50">
        <f t="shared" si="43"/>
        <v>8.891000000000002</v>
      </c>
      <c r="K120" s="50">
        <f t="shared" si="43"/>
        <v>22.5</v>
      </c>
      <c r="L120" s="50">
        <f t="shared" si="43"/>
        <v>-13.608999999999998</v>
      </c>
      <c r="M120" s="65">
        <f t="shared" si="43"/>
        <v>-13.700000000000001</v>
      </c>
      <c r="N120" s="65">
        <f t="shared" si="43"/>
        <v>25.5</v>
      </c>
      <c r="O120" s="65">
        <f t="shared" si="43"/>
        <v>-39.108999999999995</v>
      </c>
      <c r="P120" s="50">
        <f t="shared" si="43"/>
        <v>48</v>
      </c>
      <c r="Q120" s="50">
        <f t="shared" si="43"/>
        <v>0</v>
      </c>
      <c r="R120" s="50">
        <f t="shared" si="43"/>
        <v>0</v>
      </c>
    </row>
    <row r="121" spans="1:18" ht="15.75">
      <c r="A121" s="19" t="s">
        <v>11</v>
      </c>
      <c r="B121" s="20" t="s">
        <v>12</v>
      </c>
      <c r="C121" s="21">
        <v>297.2</v>
      </c>
      <c r="D121" s="21">
        <v>297.2</v>
      </c>
      <c r="E121" s="21">
        <v>8.2</v>
      </c>
      <c r="F121" s="21">
        <v>259.158</v>
      </c>
      <c r="G121" s="21">
        <v>15.856</v>
      </c>
      <c r="H121" s="51">
        <v>19.742</v>
      </c>
      <c r="I121" s="51">
        <v>15.112</v>
      </c>
      <c r="J121" s="51">
        <f>H121-I121</f>
        <v>4.630000000000001</v>
      </c>
      <c r="K121" s="51">
        <v>16.5</v>
      </c>
      <c r="L121" s="51">
        <f>J121-K121</f>
        <v>-11.87</v>
      </c>
      <c r="M121" s="66">
        <v>-11.9</v>
      </c>
      <c r="N121" s="66">
        <v>18.5</v>
      </c>
      <c r="O121" s="66">
        <f>J121-K121-N121</f>
        <v>-30.369999999999997</v>
      </c>
      <c r="P121" s="52">
        <v>35</v>
      </c>
      <c r="Q121" s="52"/>
      <c r="R121" s="52"/>
    </row>
    <row r="122" spans="1:18" ht="15.75">
      <c r="A122" s="19" t="s">
        <v>13</v>
      </c>
      <c r="B122" s="20" t="s">
        <v>14</v>
      </c>
      <c r="C122" s="21">
        <v>107.5</v>
      </c>
      <c r="D122" s="21">
        <v>107.5</v>
      </c>
      <c r="E122" s="21">
        <v>2.5</v>
      </c>
      <c r="F122" s="21">
        <v>91.54</v>
      </c>
      <c r="G122" s="21">
        <v>5.388</v>
      </c>
      <c r="H122" s="51">
        <v>9.359</v>
      </c>
      <c r="I122" s="51">
        <v>5.098</v>
      </c>
      <c r="J122" s="51">
        <f>H122-I122</f>
        <v>4.261</v>
      </c>
      <c r="K122" s="51">
        <v>6</v>
      </c>
      <c r="L122" s="51">
        <f>J122-K122</f>
        <v>-1.7389999999999999</v>
      </c>
      <c r="M122" s="66">
        <v>-1.8</v>
      </c>
      <c r="N122" s="66">
        <v>7</v>
      </c>
      <c r="O122" s="66">
        <f>J122-K122-N122</f>
        <v>-8.739</v>
      </c>
      <c r="P122" s="52">
        <v>13</v>
      </c>
      <c r="Q122" s="52"/>
      <c r="R122" s="52"/>
    </row>
    <row r="123" spans="1:18" ht="15.75">
      <c r="A123" s="31"/>
      <c r="B123" s="32" t="s">
        <v>122</v>
      </c>
      <c r="C123" s="33"/>
      <c r="D123" s="33"/>
      <c r="E123" s="33"/>
      <c r="F123" s="33"/>
      <c r="G123" s="33"/>
      <c r="H123" s="53">
        <f aca="true" t="shared" si="44" ref="H123:R123">H124+H127</f>
        <v>154.41699999999997</v>
      </c>
      <c r="I123" s="53">
        <f t="shared" si="44"/>
        <v>59.31</v>
      </c>
      <c r="J123" s="53">
        <f t="shared" si="44"/>
        <v>95.107</v>
      </c>
      <c r="K123" s="53">
        <f t="shared" si="44"/>
        <v>55.989999999999995</v>
      </c>
      <c r="L123" s="53">
        <f>L124+L127</f>
        <v>-12.177000000000005</v>
      </c>
      <c r="M123" s="53">
        <f t="shared" si="44"/>
        <v>-12.3</v>
      </c>
      <c r="N123" s="53">
        <f t="shared" si="44"/>
        <v>74</v>
      </c>
      <c r="O123" s="53">
        <f t="shared" si="44"/>
        <v>-34.883</v>
      </c>
      <c r="P123" s="53">
        <f t="shared" si="44"/>
        <v>129.9</v>
      </c>
      <c r="Q123" s="53">
        <f t="shared" si="44"/>
        <v>0</v>
      </c>
      <c r="R123" s="53">
        <f t="shared" si="44"/>
        <v>0</v>
      </c>
    </row>
    <row r="124" spans="1:18" ht="15.75">
      <c r="A124" s="25" t="s">
        <v>91</v>
      </c>
      <c r="B124" s="26" t="s">
        <v>112</v>
      </c>
      <c r="C124" s="27">
        <v>1165.3</v>
      </c>
      <c r="D124" s="27">
        <v>1108.55</v>
      </c>
      <c r="E124" s="27">
        <v>74.38</v>
      </c>
      <c r="F124" s="27">
        <v>960.44</v>
      </c>
      <c r="G124" s="27">
        <v>65.617</v>
      </c>
      <c r="H124" s="50">
        <f aca="true" t="shared" si="45" ref="H124:R124">H125+H126</f>
        <v>67.08099999999999</v>
      </c>
      <c r="I124" s="50">
        <f t="shared" si="45"/>
        <v>5.197</v>
      </c>
      <c r="J124" s="50">
        <f t="shared" si="45"/>
        <v>61.884</v>
      </c>
      <c r="K124" s="50">
        <f t="shared" si="45"/>
        <v>10.59</v>
      </c>
      <c r="L124" s="50">
        <f t="shared" si="45"/>
        <v>0</v>
      </c>
      <c r="M124" s="65">
        <f t="shared" si="45"/>
        <v>0</v>
      </c>
      <c r="N124" s="65">
        <f t="shared" si="45"/>
        <v>16.9</v>
      </c>
      <c r="O124" s="65">
        <f t="shared" si="45"/>
        <v>34.394</v>
      </c>
      <c r="P124" s="50">
        <f t="shared" si="45"/>
        <v>27.400000000000002</v>
      </c>
      <c r="Q124" s="50">
        <f t="shared" si="45"/>
        <v>0</v>
      </c>
      <c r="R124" s="50">
        <f t="shared" si="45"/>
        <v>0</v>
      </c>
    </row>
    <row r="125" spans="1:18" ht="15.75">
      <c r="A125" s="19" t="s">
        <v>11</v>
      </c>
      <c r="B125" s="20" t="s">
        <v>12</v>
      </c>
      <c r="C125" s="21">
        <v>178</v>
      </c>
      <c r="D125" s="21">
        <v>136.65</v>
      </c>
      <c r="E125" s="21">
        <v>15</v>
      </c>
      <c r="F125" s="21">
        <v>121.149</v>
      </c>
      <c r="G125" s="21">
        <v>5.996</v>
      </c>
      <c r="H125" s="51">
        <v>51.16</v>
      </c>
      <c r="I125" s="51">
        <v>4.534</v>
      </c>
      <c r="J125" s="51">
        <f>H125-I125</f>
        <v>46.626</v>
      </c>
      <c r="K125" s="51">
        <v>7.51</v>
      </c>
      <c r="L125" s="51"/>
      <c r="M125" s="66"/>
      <c r="N125" s="66">
        <v>12.6</v>
      </c>
      <c r="O125" s="66">
        <f>J125-K125-N125</f>
        <v>26.516</v>
      </c>
      <c r="P125" s="52">
        <v>20.1</v>
      </c>
      <c r="Q125" s="52"/>
      <c r="R125" s="52"/>
    </row>
    <row r="126" spans="1:18" ht="15.75">
      <c r="A126" s="19" t="s">
        <v>13</v>
      </c>
      <c r="B126" s="20" t="s">
        <v>14</v>
      </c>
      <c r="C126" s="21">
        <v>64.6</v>
      </c>
      <c r="D126" s="21">
        <v>49.2</v>
      </c>
      <c r="E126" s="21">
        <v>5.4</v>
      </c>
      <c r="F126" s="21">
        <v>45.828</v>
      </c>
      <c r="G126" s="21">
        <v>5.486</v>
      </c>
      <c r="H126" s="51">
        <v>15.921</v>
      </c>
      <c r="I126" s="51">
        <v>0.663</v>
      </c>
      <c r="J126" s="51">
        <f>H126-I126</f>
        <v>15.258</v>
      </c>
      <c r="K126" s="51">
        <v>3.08</v>
      </c>
      <c r="L126" s="51"/>
      <c r="M126" s="66"/>
      <c r="N126" s="66">
        <v>4.3</v>
      </c>
      <c r="O126" s="66">
        <f>J126-K126-N126</f>
        <v>7.877999999999999</v>
      </c>
      <c r="P126" s="52">
        <v>7.3</v>
      </c>
      <c r="Q126" s="52"/>
      <c r="R126" s="52"/>
    </row>
    <row r="127" spans="1:18" ht="15.75">
      <c r="A127" s="25" t="s">
        <v>33</v>
      </c>
      <c r="B127" s="26" t="s">
        <v>113</v>
      </c>
      <c r="C127" s="27">
        <v>922.7</v>
      </c>
      <c r="D127" s="27">
        <v>922.7</v>
      </c>
      <c r="E127" s="27">
        <v>53.98</v>
      </c>
      <c r="F127" s="27">
        <v>793.463</v>
      </c>
      <c r="G127" s="27">
        <v>54.135</v>
      </c>
      <c r="H127" s="50">
        <f aca="true" t="shared" si="46" ref="H127:R127">H128+H129</f>
        <v>87.336</v>
      </c>
      <c r="I127" s="50">
        <f t="shared" si="46"/>
        <v>54.113</v>
      </c>
      <c r="J127" s="50">
        <f t="shared" si="46"/>
        <v>33.22299999999999</v>
      </c>
      <c r="K127" s="50">
        <f t="shared" si="46"/>
        <v>45.4</v>
      </c>
      <c r="L127" s="50">
        <f t="shared" si="46"/>
        <v>-12.177000000000005</v>
      </c>
      <c r="M127" s="65">
        <f t="shared" si="46"/>
        <v>-12.3</v>
      </c>
      <c r="N127" s="65">
        <f t="shared" si="46"/>
        <v>57.099999999999994</v>
      </c>
      <c r="O127" s="65">
        <f t="shared" si="46"/>
        <v>-69.277</v>
      </c>
      <c r="P127" s="50">
        <f t="shared" si="46"/>
        <v>102.5</v>
      </c>
      <c r="Q127" s="50">
        <f t="shared" si="46"/>
        <v>0</v>
      </c>
      <c r="R127" s="50">
        <f t="shared" si="46"/>
        <v>0</v>
      </c>
    </row>
    <row r="128" spans="1:18" ht="15.75">
      <c r="A128" s="19" t="s">
        <v>11</v>
      </c>
      <c r="B128" s="20" t="s">
        <v>12</v>
      </c>
      <c r="C128" s="21">
        <v>677</v>
      </c>
      <c r="D128" s="21">
        <v>677</v>
      </c>
      <c r="E128" s="21">
        <v>39.6</v>
      </c>
      <c r="F128" s="21">
        <v>580.682</v>
      </c>
      <c r="G128" s="21">
        <v>39.685</v>
      </c>
      <c r="H128" s="51">
        <v>65.517</v>
      </c>
      <c r="I128" s="51">
        <v>39.621</v>
      </c>
      <c r="J128" s="51">
        <f>H128-I128</f>
        <v>25.895999999999994</v>
      </c>
      <c r="K128" s="51">
        <v>33.3</v>
      </c>
      <c r="L128" s="51">
        <f>J128-K128</f>
        <v>-7.4040000000000035</v>
      </c>
      <c r="M128" s="66">
        <v>-7.5</v>
      </c>
      <c r="N128" s="66">
        <v>41.9</v>
      </c>
      <c r="O128" s="66">
        <f>J128-K128-N128</f>
        <v>-49.304</v>
      </c>
      <c r="P128" s="52">
        <v>75.2</v>
      </c>
      <c r="Q128" s="52"/>
      <c r="R128" s="52"/>
    </row>
    <row r="129" spans="1:18" ht="15.75">
      <c r="A129" s="19" t="s">
        <v>13</v>
      </c>
      <c r="B129" s="20" t="s">
        <v>14</v>
      </c>
      <c r="C129" s="21">
        <v>245.7</v>
      </c>
      <c r="D129" s="21">
        <v>245.7</v>
      </c>
      <c r="E129" s="21">
        <v>14.38</v>
      </c>
      <c r="F129" s="21">
        <v>212.781</v>
      </c>
      <c r="G129" s="21">
        <v>14.45</v>
      </c>
      <c r="H129" s="51">
        <v>21.819</v>
      </c>
      <c r="I129" s="51">
        <v>14.492</v>
      </c>
      <c r="J129" s="51">
        <f>H129-I129</f>
        <v>7.326999999999998</v>
      </c>
      <c r="K129" s="51">
        <v>12.1</v>
      </c>
      <c r="L129" s="51">
        <f>J129-K129</f>
        <v>-4.7730000000000015</v>
      </c>
      <c r="M129" s="66">
        <v>-4.8</v>
      </c>
      <c r="N129" s="66">
        <v>15.2</v>
      </c>
      <c r="O129" s="66">
        <f>J129-K129-N129</f>
        <v>-19.973</v>
      </c>
      <c r="P129" s="52">
        <v>27.3</v>
      </c>
      <c r="Q129" s="52"/>
      <c r="R129" s="52"/>
    </row>
    <row r="130" spans="1:18" ht="18.75">
      <c r="A130" s="25" t="s">
        <v>93</v>
      </c>
      <c r="B130" s="61" t="s">
        <v>94</v>
      </c>
      <c r="C130" s="62">
        <v>135905.849</v>
      </c>
      <c r="D130" s="62">
        <v>127535.124</v>
      </c>
      <c r="E130" s="62">
        <v>7922.867</v>
      </c>
      <c r="F130" s="62">
        <v>109538.809</v>
      </c>
      <c r="G130" s="62">
        <v>9820.77</v>
      </c>
      <c r="H130" s="63">
        <f aca="true" t="shared" si="47" ref="H130:R130">H3+H43+H62+H87+H97+H113+H123</f>
        <v>20166.158000000003</v>
      </c>
      <c r="I130" s="63">
        <f t="shared" si="47"/>
        <v>4580.3460000000005</v>
      </c>
      <c r="J130" s="63">
        <f t="shared" si="47"/>
        <v>16102.521999999999</v>
      </c>
      <c r="K130" s="63">
        <f t="shared" si="47"/>
        <v>6389.539</v>
      </c>
      <c r="L130" s="63">
        <f t="shared" si="47"/>
        <v>-3429.369</v>
      </c>
      <c r="M130" s="68">
        <f t="shared" si="47"/>
        <v>-577.4000000000001</v>
      </c>
      <c r="N130" s="68">
        <f t="shared" si="47"/>
        <v>5972.2</v>
      </c>
      <c r="O130" s="68">
        <f t="shared" si="47"/>
        <v>3740.7830000000013</v>
      </c>
      <c r="P130" s="63">
        <f t="shared" si="47"/>
        <v>15245.693000000001</v>
      </c>
      <c r="Q130" s="63">
        <f t="shared" si="47"/>
        <v>0</v>
      </c>
      <c r="R130" s="63">
        <f t="shared" si="47"/>
        <v>0</v>
      </c>
    </row>
    <row r="131" ht="12.75">
      <c r="Q131" s="10"/>
    </row>
    <row r="132" spans="8:17" ht="12.75">
      <c r="H132" s="60">
        <f>H3+H43+H62+H87+H97+H113+H123</f>
        <v>20166.158000000003</v>
      </c>
      <c r="Q132" s="10"/>
    </row>
    <row r="133" ht="12.75">
      <c r="Q133" s="10"/>
    </row>
    <row r="134" ht="12.75">
      <c r="Q134" s="10"/>
    </row>
    <row r="135" ht="12.75">
      <c r="Q135" s="10"/>
    </row>
    <row r="136" ht="12.75">
      <c r="Q136" s="10"/>
    </row>
  </sheetData>
  <sheetProtection/>
  <mergeCells count="1">
    <mergeCell ref="B1:P1"/>
  </mergeCells>
  <printOptions/>
  <pageMargins left="0.2362204724409449" right="0.1968503937007874" top="0.3937007874015748" bottom="0.37" header="0.2755905511811024" footer="0.196850393700787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6"/>
  <sheetViews>
    <sheetView zoomScaleSheetLayoutView="208" zoomScalePageLayoutView="0" workbookViewId="0" topLeftCell="A1">
      <pane ySplit="2" topLeftCell="BM87" activePane="bottomLeft" state="frozen"/>
      <selection pane="topLeft" activeCell="A1" sqref="A1"/>
      <selection pane="bottomLeft" activeCell="B95" sqref="B95"/>
    </sheetView>
  </sheetViews>
  <sheetFormatPr defaultColWidth="9.140625" defaultRowHeight="12.75"/>
  <cols>
    <col min="1" max="1" width="9.00390625" style="2" customWidth="1"/>
    <col min="2" max="2" width="38.421875" style="4" customWidth="1"/>
    <col min="3" max="3" width="10.28125" style="2" hidden="1" customWidth="1"/>
    <col min="4" max="4" width="10.421875" style="2" hidden="1" customWidth="1"/>
    <col min="5" max="5" width="9.8515625" style="2" hidden="1" customWidth="1"/>
    <col min="6" max="6" width="10.421875" style="2" hidden="1" customWidth="1"/>
    <col min="7" max="7" width="9.8515625" style="2" hidden="1" customWidth="1"/>
    <col min="8" max="8" width="16.421875" style="2" customWidth="1"/>
    <col min="9" max="10" width="14.28125" style="2" customWidth="1"/>
    <col min="11" max="13" width="13.7109375" style="2" customWidth="1"/>
    <col min="14" max="14" width="14.7109375" style="0" customWidth="1"/>
    <col min="15" max="15" width="18.140625" style="0" customWidth="1"/>
    <col min="16" max="16" width="14.421875" style="0" customWidth="1"/>
  </cols>
  <sheetData>
    <row r="1" spans="1:16" ht="23.25" customHeight="1">
      <c r="A1" s="16"/>
      <c r="B1" s="86" t="s">
        <v>124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17"/>
      <c r="P1" s="18"/>
    </row>
    <row r="2" spans="1:16" s="14" customFormat="1" ht="94.5">
      <c r="A2" s="22"/>
      <c r="B2" s="22"/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3" t="s">
        <v>127</v>
      </c>
      <c r="I2" s="23" t="s">
        <v>119</v>
      </c>
      <c r="J2" s="23" t="s">
        <v>128</v>
      </c>
      <c r="K2" s="23" t="s">
        <v>125</v>
      </c>
      <c r="L2" s="23" t="s">
        <v>126</v>
      </c>
      <c r="M2" s="64" t="s">
        <v>126</v>
      </c>
      <c r="N2" s="24" t="s">
        <v>123</v>
      </c>
      <c r="O2" s="24" t="s">
        <v>101</v>
      </c>
      <c r="P2" s="24" t="s">
        <v>102</v>
      </c>
    </row>
    <row r="3" spans="1:16" ht="15.75">
      <c r="A3" s="28" t="s">
        <v>7</v>
      </c>
      <c r="B3" s="29" t="s">
        <v>8</v>
      </c>
      <c r="C3" s="30">
        <v>11246.378</v>
      </c>
      <c r="D3" s="30">
        <v>11246.378</v>
      </c>
      <c r="E3" s="30">
        <v>89.8</v>
      </c>
      <c r="F3" s="30">
        <v>10387.423</v>
      </c>
      <c r="G3" s="30">
        <v>1054.084</v>
      </c>
      <c r="H3" s="49">
        <f aca="true" t="shared" si="0" ref="H3:P3">H4+H7+H10+H13+H16+H19+H22+H25+H28+H31+H34+H37+H40</f>
        <v>367.026</v>
      </c>
      <c r="I3" s="49">
        <f t="shared" si="0"/>
        <v>4.708</v>
      </c>
      <c r="J3" s="49">
        <f t="shared" si="0"/>
        <v>362.31800000000004</v>
      </c>
      <c r="K3" s="49">
        <f t="shared" si="0"/>
        <v>576.521</v>
      </c>
      <c r="L3" s="49">
        <f t="shared" si="0"/>
        <v>-214.20299999999997</v>
      </c>
      <c r="M3" s="49">
        <f t="shared" si="0"/>
        <v>-276.1000000000001</v>
      </c>
      <c r="N3" s="49">
        <f t="shared" si="0"/>
        <v>1249.5</v>
      </c>
      <c r="O3" s="49">
        <f t="shared" si="0"/>
        <v>0</v>
      </c>
      <c r="P3" s="49">
        <f t="shared" si="0"/>
        <v>0</v>
      </c>
    </row>
    <row r="4" spans="1:16" ht="31.5">
      <c r="A4" s="25" t="s">
        <v>9</v>
      </c>
      <c r="B4" s="26" t="s">
        <v>10</v>
      </c>
      <c r="C4" s="27">
        <v>3995.7</v>
      </c>
      <c r="D4" s="27">
        <v>3995.7</v>
      </c>
      <c r="E4" s="27">
        <v>0</v>
      </c>
      <c r="F4" s="27">
        <v>3671.008</v>
      </c>
      <c r="G4" s="27">
        <v>374.181</v>
      </c>
      <c r="H4" s="50">
        <f aca="true" t="shared" si="1" ref="H4:P4">H5+H6</f>
        <v>141.131</v>
      </c>
      <c r="I4" s="50">
        <f t="shared" si="1"/>
        <v>0</v>
      </c>
      <c r="J4" s="50">
        <f t="shared" si="1"/>
        <v>141.131</v>
      </c>
      <c r="K4" s="50">
        <f t="shared" si="1"/>
        <v>212.425</v>
      </c>
      <c r="L4" s="50">
        <f t="shared" si="1"/>
        <v>-71.294</v>
      </c>
      <c r="M4" s="65">
        <f t="shared" si="1"/>
        <v>-71.4</v>
      </c>
      <c r="N4" s="50">
        <f t="shared" si="1"/>
        <v>460</v>
      </c>
      <c r="O4" s="50">
        <f t="shared" si="1"/>
        <v>0</v>
      </c>
      <c r="P4" s="54">
        <f t="shared" si="1"/>
        <v>0</v>
      </c>
    </row>
    <row r="5" spans="1:16" ht="15.75">
      <c r="A5" s="19" t="s">
        <v>11</v>
      </c>
      <c r="B5" s="20" t="s">
        <v>12</v>
      </c>
      <c r="C5" s="21">
        <v>3010.837</v>
      </c>
      <c r="D5" s="21">
        <v>3010.837</v>
      </c>
      <c r="E5" s="21">
        <v>0</v>
      </c>
      <c r="F5" s="21">
        <v>2750.454</v>
      </c>
      <c r="G5" s="21">
        <v>274.783</v>
      </c>
      <c r="H5" s="51">
        <v>127.041</v>
      </c>
      <c r="I5" s="51"/>
      <c r="J5" s="51">
        <f>H5-I5</f>
        <v>127.041</v>
      </c>
      <c r="K5" s="51">
        <v>164</v>
      </c>
      <c r="L5" s="51">
        <f>J5-K5</f>
        <v>-36.959</v>
      </c>
      <c r="M5" s="66">
        <v>-37</v>
      </c>
      <c r="N5" s="51">
        <v>340</v>
      </c>
      <c r="O5" s="52"/>
      <c r="P5" s="59"/>
    </row>
    <row r="6" spans="1:16" ht="15.75">
      <c r="A6" s="19" t="s">
        <v>13</v>
      </c>
      <c r="B6" s="20" t="s">
        <v>14</v>
      </c>
      <c r="C6" s="21">
        <v>984.863</v>
      </c>
      <c r="D6" s="21">
        <v>984.863</v>
      </c>
      <c r="E6" s="21">
        <v>0</v>
      </c>
      <c r="F6" s="21">
        <v>920.554</v>
      </c>
      <c r="G6" s="21">
        <v>99.398</v>
      </c>
      <c r="H6" s="51">
        <v>14.09</v>
      </c>
      <c r="I6" s="51"/>
      <c r="J6" s="51">
        <f>H6-I6</f>
        <v>14.09</v>
      </c>
      <c r="K6" s="51">
        <v>48.425</v>
      </c>
      <c r="L6" s="51">
        <f>J6-K6</f>
        <v>-34.334999999999994</v>
      </c>
      <c r="M6" s="66">
        <v>-34.4</v>
      </c>
      <c r="N6" s="51">
        <v>120</v>
      </c>
      <c r="O6" s="52"/>
      <c r="P6" s="59"/>
    </row>
    <row r="7" spans="1:16" ht="15.75">
      <c r="A7" s="25" t="s">
        <v>15</v>
      </c>
      <c r="B7" s="26" t="s">
        <v>16</v>
      </c>
      <c r="C7" s="27">
        <v>483.2</v>
      </c>
      <c r="D7" s="27">
        <v>483.2</v>
      </c>
      <c r="E7" s="27">
        <v>5.4</v>
      </c>
      <c r="F7" s="27">
        <v>452.819</v>
      </c>
      <c r="G7" s="27">
        <v>44.017</v>
      </c>
      <c r="H7" s="50">
        <f aca="true" t="shared" si="2" ref="H7:P7">H8+H9</f>
        <v>2.055</v>
      </c>
      <c r="I7" s="50">
        <f t="shared" si="2"/>
        <v>0</v>
      </c>
      <c r="J7" s="50">
        <f t="shared" si="2"/>
        <v>2.055</v>
      </c>
      <c r="K7" s="50">
        <f t="shared" si="2"/>
        <v>19.406</v>
      </c>
      <c r="L7" s="50">
        <f t="shared" si="2"/>
        <v>-17.351</v>
      </c>
      <c r="M7" s="65">
        <f t="shared" si="2"/>
        <v>-17.4</v>
      </c>
      <c r="N7" s="50">
        <f t="shared" si="2"/>
        <v>51.8</v>
      </c>
      <c r="O7" s="50">
        <f t="shared" si="2"/>
        <v>0</v>
      </c>
      <c r="P7" s="54">
        <f t="shared" si="2"/>
        <v>0</v>
      </c>
    </row>
    <row r="8" spans="1:16" ht="15.75">
      <c r="A8" s="19" t="s">
        <v>11</v>
      </c>
      <c r="B8" s="20" t="s">
        <v>12</v>
      </c>
      <c r="C8" s="21">
        <v>353.1</v>
      </c>
      <c r="D8" s="21">
        <v>353.1</v>
      </c>
      <c r="E8" s="21">
        <v>3.4</v>
      </c>
      <c r="F8" s="21">
        <v>331.088</v>
      </c>
      <c r="G8" s="21">
        <v>32.031</v>
      </c>
      <c r="H8" s="51">
        <v>1.81</v>
      </c>
      <c r="I8" s="51"/>
      <c r="J8" s="51">
        <f>H8-I8</f>
        <v>1.81</v>
      </c>
      <c r="K8" s="51">
        <v>14.375</v>
      </c>
      <c r="L8" s="51">
        <f>J8-K8</f>
        <v>-12.565</v>
      </c>
      <c r="M8" s="66">
        <v>-12.6</v>
      </c>
      <c r="N8" s="51">
        <v>38</v>
      </c>
      <c r="O8" s="52"/>
      <c r="P8" s="59"/>
    </row>
    <row r="9" spans="1:16" ht="15.75">
      <c r="A9" s="19" t="s">
        <v>13</v>
      </c>
      <c r="B9" s="20" t="s">
        <v>14</v>
      </c>
      <c r="C9" s="21">
        <v>130.1</v>
      </c>
      <c r="D9" s="21">
        <v>130.1</v>
      </c>
      <c r="E9" s="21">
        <v>2</v>
      </c>
      <c r="F9" s="21">
        <v>121.73</v>
      </c>
      <c r="G9" s="21">
        <v>11.986</v>
      </c>
      <c r="H9" s="51">
        <v>0.245</v>
      </c>
      <c r="I9" s="51"/>
      <c r="J9" s="51">
        <f>H9-I9</f>
        <v>0.245</v>
      </c>
      <c r="K9" s="51">
        <v>5.031</v>
      </c>
      <c r="L9" s="51">
        <f>J9-K9</f>
        <v>-4.786</v>
      </c>
      <c r="M9" s="66">
        <v>-4.8</v>
      </c>
      <c r="N9" s="51">
        <v>13.8</v>
      </c>
      <c r="O9" s="52"/>
      <c r="P9" s="59"/>
    </row>
    <row r="10" spans="1:16" ht="31.5">
      <c r="A10" s="25" t="s">
        <v>17</v>
      </c>
      <c r="B10" s="26" t="s">
        <v>18</v>
      </c>
      <c r="C10" s="27">
        <v>287.778</v>
      </c>
      <c r="D10" s="27">
        <v>287.778</v>
      </c>
      <c r="E10" s="27">
        <v>0</v>
      </c>
      <c r="F10" s="27">
        <v>274.931</v>
      </c>
      <c r="G10" s="27">
        <v>25.674</v>
      </c>
      <c r="H10" s="50">
        <f aca="true" t="shared" si="3" ref="H10:P10">H11+H12</f>
        <v>6.133</v>
      </c>
      <c r="I10" s="50">
        <f t="shared" si="3"/>
        <v>0</v>
      </c>
      <c r="J10" s="50">
        <f t="shared" si="3"/>
        <v>6.133</v>
      </c>
      <c r="K10" s="50">
        <f t="shared" si="3"/>
        <v>16.2</v>
      </c>
      <c r="L10" s="50">
        <f t="shared" si="3"/>
        <v>-10.067</v>
      </c>
      <c r="M10" s="65">
        <f t="shared" si="3"/>
        <v>-10.1</v>
      </c>
      <c r="N10" s="50">
        <f t="shared" si="3"/>
        <v>24.4</v>
      </c>
      <c r="O10" s="50">
        <f t="shared" si="3"/>
        <v>0</v>
      </c>
      <c r="P10" s="54">
        <f t="shared" si="3"/>
        <v>0</v>
      </c>
    </row>
    <row r="11" spans="1:16" ht="15.75">
      <c r="A11" s="19" t="s">
        <v>11</v>
      </c>
      <c r="B11" s="20" t="s">
        <v>12</v>
      </c>
      <c r="C11" s="21">
        <v>218.778</v>
      </c>
      <c r="D11" s="21">
        <v>218.778</v>
      </c>
      <c r="E11" s="21">
        <v>0</v>
      </c>
      <c r="F11" s="21">
        <v>206.658</v>
      </c>
      <c r="G11" s="21">
        <v>15.655</v>
      </c>
      <c r="H11" s="51">
        <v>5.832</v>
      </c>
      <c r="I11" s="51"/>
      <c r="J11" s="51">
        <f>H11-I11</f>
        <v>5.832</v>
      </c>
      <c r="K11" s="51">
        <v>12</v>
      </c>
      <c r="L11" s="51">
        <f>J11-K11</f>
        <v>-6.168</v>
      </c>
      <c r="M11" s="66">
        <v>-6.2</v>
      </c>
      <c r="N11" s="51">
        <v>19</v>
      </c>
      <c r="O11" s="52"/>
      <c r="P11" s="59"/>
    </row>
    <row r="12" spans="1:16" ht="15.75">
      <c r="A12" s="19" t="s">
        <v>13</v>
      </c>
      <c r="B12" s="20" t="s">
        <v>14</v>
      </c>
      <c r="C12" s="21">
        <v>69</v>
      </c>
      <c r="D12" s="21">
        <v>69</v>
      </c>
      <c r="E12" s="21">
        <v>0</v>
      </c>
      <c r="F12" s="21">
        <v>68.274</v>
      </c>
      <c r="G12" s="21">
        <v>10.019</v>
      </c>
      <c r="H12" s="51">
        <v>0.301</v>
      </c>
      <c r="I12" s="51"/>
      <c r="J12" s="51">
        <f>H12-I12</f>
        <v>0.301</v>
      </c>
      <c r="K12" s="51">
        <v>4.2</v>
      </c>
      <c r="L12" s="51">
        <f>J12-K12</f>
        <v>-3.899</v>
      </c>
      <c r="M12" s="66">
        <v>-3.9</v>
      </c>
      <c r="N12" s="51">
        <v>5.4</v>
      </c>
      <c r="O12" s="52"/>
      <c r="P12" s="59"/>
    </row>
    <row r="13" spans="1:16" ht="31.5">
      <c r="A13" s="25" t="s">
        <v>19</v>
      </c>
      <c r="B13" s="26" t="s">
        <v>20</v>
      </c>
      <c r="C13" s="27">
        <v>1900.5</v>
      </c>
      <c r="D13" s="27">
        <v>1900.5</v>
      </c>
      <c r="E13" s="27">
        <v>0</v>
      </c>
      <c r="F13" s="27">
        <v>1743.822</v>
      </c>
      <c r="G13" s="27">
        <v>172.118</v>
      </c>
      <c r="H13" s="50">
        <f aca="true" t="shared" si="4" ref="H13:P13">H14+H15</f>
        <v>87.634</v>
      </c>
      <c r="I13" s="50">
        <f t="shared" si="4"/>
        <v>4.708</v>
      </c>
      <c r="J13" s="50">
        <f t="shared" si="4"/>
        <v>82.926</v>
      </c>
      <c r="K13" s="50">
        <f t="shared" si="4"/>
        <v>101.3</v>
      </c>
      <c r="L13" s="50">
        <f t="shared" si="4"/>
        <v>-18.374</v>
      </c>
      <c r="M13" s="65">
        <f t="shared" si="4"/>
        <v>-24.2</v>
      </c>
      <c r="N13" s="50">
        <f t="shared" si="4"/>
        <v>224.2</v>
      </c>
      <c r="O13" s="50">
        <f t="shared" si="4"/>
        <v>0</v>
      </c>
      <c r="P13" s="54">
        <f t="shared" si="4"/>
        <v>0</v>
      </c>
    </row>
    <row r="14" spans="1:16" ht="15.75">
      <c r="A14" s="19" t="s">
        <v>11</v>
      </c>
      <c r="B14" s="20" t="s">
        <v>12</v>
      </c>
      <c r="C14" s="21">
        <v>1442.3</v>
      </c>
      <c r="D14" s="21">
        <v>1442.3</v>
      </c>
      <c r="E14" s="21">
        <v>0</v>
      </c>
      <c r="F14" s="21">
        <v>1332.819</v>
      </c>
      <c r="G14" s="21">
        <v>131.126</v>
      </c>
      <c r="H14" s="51">
        <v>55.614</v>
      </c>
      <c r="I14" s="51">
        <v>3.454</v>
      </c>
      <c r="J14" s="51">
        <f>H14-I14</f>
        <v>52.16</v>
      </c>
      <c r="K14" s="51">
        <v>76.3</v>
      </c>
      <c r="L14" s="51">
        <f>J14-K14</f>
        <v>-24.14</v>
      </c>
      <c r="M14" s="66">
        <v>-24.2</v>
      </c>
      <c r="N14" s="52">
        <v>167.2</v>
      </c>
      <c r="O14" s="52"/>
      <c r="P14" s="59"/>
    </row>
    <row r="15" spans="1:16" ht="15.75">
      <c r="A15" s="19" t="s">
        <v>13</v>
      </c>
      <c r="B15" s="20" t="s">
        <v>14</v>
      </c>
      <c r="C15" s="21">
        <v>458.2</v>
      </c>
      <c r="D15" s="21">
        <v>458.2</v>
      </c>
      <c r="E15" s="21">
        <v>0</v>
      </c>
      <c r="F15" s="21">
        <v>411.003</v>
      </c>
      <c r="G15" s="21">
        <v>40.992</v>
      </c>
      <c r="H15" s="51">
        <v>32.02</v>
      </c>
      <c r="I15" s="51">
        <v>1.254</v>
      </c>
      <c r="J15" s="51">
        <f>H15-I15</f>
        <v>30.766000000000002</v>
      </c>
      <c r="K15" s="51">
        <v>25</v>
      </c>
      <c r="L15" s="51">
        <f>J15-K15</f>
        <v>5.766000000000002</v>
      </c>
      <c r="M15" s="66"/>
      <c r="N15" s="52">
        <v>57</v>
      </c>
      <c r="O15" s="52"/>
      <c r="P15" s="59"/>
    </row>
    <row r="16" spans="1:16" ht="15.75">
      <c r="A16" s="25" t="s">
        <v>21</v>
      </c>
      <c r="B16" s="26" t="s">
        <v>22</v>
      </c>
      <c r="C16" s="27">
        <v>311.6</v>
      </c>
      <c r="D16" s="27">
        <v>311.6</v>
      </c>
      <c r="E16" s="27">
        <v>17.3</v>
      </c>
      <c r="F16" s="27">
        <v>293.65</v>
      </c>
      <c r="G16" s="27">
        <v>32.798</v>
      </c>
      <c r="H16" s="50">
        <f aca="true" t="shared" si="5" ref="H16:P16">H17+H18</f>
        <v>3.434</v>
      </c>
      <c r="I16" s="50">
        <f t="shared" si="5"/>
        <v>0</v>
      </c>
      <c r="J16" s="50">
        <f t="shared" si="5"/>
        <v>3.434</v>
      </c>
      <c r="K16" s="50">
        <f t="shared" si="5"/>
        <v>14.32</v>
      </c>
      <c r="L16" s="50">
        <f t="shared" si="5"/>
        <v>-10.886</v>
      </c>
      <c r="M16" s="65">
        <f t="shared" si="5"/>
        <v>-11</v>
      </c>
      <c r="N16" s="50">
        <f t="shared" si="5"/>
        <v>33.4</v>
      </c>
      <c r="O16" s="50">
        <f t="shared" si="5"/>
        <v>0</v>
      </c>
      <c r="P16" s="54">
        <f t="shared" si="5"/>
        <v>0</v>
      </c>
    </row>
    <row r="17" spans="1:16" ht="15.75">
      <c r="A17" s="19" t="s">
        <v>11</v>
      </c>
      <c r="B17" s="20" t="s">
        <v>12</v>
      </c>
      <c r="C17" s="21">
        <v>229.7</v>
      </c>
      <c r="D17" s="21">
        <v>229.7</v>
      </c>
      <c r="E17" s="21">
        <v>11</v>
      </c>
      <c r="F17" s="21">
        <v>216.059</v>
      </c>
      <c r="G17" s="21">
        <v>22.747</v>
      </c>
      <c r="H17" s="51">
        <v>3.246</v>
      </c>
      <c r="I17" s="51"/>
      <c r="J17" s="51">
        <f>H17-I17</f>
        <v>3.246</v>
      </c>
      <c r="K17" s="51">
        <v>10.02</v>
      </c>
      <c r="L17" s="51">
        <f>J17-K17</f>
        <v>-6.773999999999999</v>
      </c>
      <c r="M17" s="66">
        <v>-6.8</v>
      </c>
      <c r="N17" s="52">
        <v>24.5</v>
      </c>
      <c r="O17" s="52"/>
      <c r="P17" s="59"/>
    </row>
    <row r="18" spans="1:16" ht="15.75">
      <c r="A18" s="19" t="s">
        <v>13</v>
      </c>
      <c r="B18" s="20" t="s">
        <v>14</v>
      </c>
      <c r="C18" s="21">
        <v>81.9</v>
      </c>
      <c r="D18" s="21">
        <v>81.9</v>
      </c>
      <c r="E18" s="21">
        <v>6.3</v>
      </c>
      <c r="F18" s="21">
        <v>77.591</v>
      </c>
      <c r="G18" s="21">
        <v>10.051</v>
      </c>
      <c r="H18" s="51">
        <v>0.188</v>
      </c>
      <c r="I18" s="51"/>
      <c r="J18" s="51">
        <f>H18-I18</f>
        <v>0.188</v>
      </c>
      <c r="K18" s="51">
        <v>4.3</v>
      </c>
      <c r="L18" s="51">
        <f>J18-K18</f>
        <v>-4.112</v>
      </c>
      <c r="M18" s="66">
        <v>-4.2</v>
      </c>
      <c r="N18" s="52">
        <v>8.9</v>
      </c>
      <c r="O18" s="52"/>
      <c r="P18" s="59"/>
    </row>
    <row r="19" spans="1:16" ht="31.5">
      <c r="A19" s="25" t="s">
        <v>23</v>
      </c>
      <c r="B19" s="26" t="s">
        <v>24</v>
      </c>
      <c r="C19" s="27">
        <v>202.3</v>
      </c>
      <c r="D19" s="27">
        <v>202.3</v>
      </c>
      <c r="E19" s="27">
        <v>0</v>
      </c>
      <c r="F19" s="27">
        <v>184.891</v>
      </c>
      <c r="G19" s="27">
        <v>15.487</v>
      </c>
      <c r="H19" s="50">
        <f aca="true" t="shared" si="6" ref="H19:P19">H20+H21</f>
        <v>9.222</v>
      </c>
      <c r="I19" s="50">
        <f t="shared" si="6"/>
        <v>0</v>
      </c>
      <c r="J19" s="50">
        <f t="shared" si="6"/>
        <v>9.222</v>
      </c>
      <c r="K19" s="50">
        <f t="shared" si="6"/>
        <v>8.2</v>
      </c>
      <c r="L19" s="50">
        <f t="shared" si="6"/>
        <v>1.0219999999999998</v>
      </c>
      <c r="M19" s="65">
        <f t="shared" si="6"/>
        <v>-1.5</v>
      </c>
      <c r="N19" s="50">
        <f t="shared" si="6"/>
        <v>20.5</v>
      </c>
      <c r="O19" s="50">
        <f t="shared" si="6"/>
        <v>0</v>
      </c>
      <c r="P19" s="54">
        <f t="shared" si="6"/>
        <v>0</v>
      </c>
    </row>
    <row r="20" spans="1:16" ht="15.75">
      <c r="A20" s="19" t="s">
        <v>11</v>
      </c>
      <c r="B20" s="20" t="s">
        <v>12</v>
      </c>
      <c r="C20" s="21">
        <v>145.8</v>
      </c>
      <c r="D20" s="21">
        <v>145.8</v>
      </c>
      <c r="E20" s="21">
        <v>0</v>
      </c>
      <c r="F20" s="21">
        <v>131.278</v>
      </c>
      <c r="G20" s="21">
        <v>11.383</v>
      </c>
      <c r="H20" s="51">
        <v>8.516</v>
      </c>
      <c r="I20" s="51"/>
      <c r="J20" s="51">
        <f>H20-I20</f>
        <v>8.516</v>
      </c>
      <c r="K20" s="51">
        <v>6</v>
      </c>
      <c r="L20" s="69">
        <f>J20-K20</f>
        <v>2.516</v>
      </c>
      <c r="M20" s="66"/>
      <c r="N20" s="52">
        <v>15</v>
      </c>
      <c r="O20" s="52"/>
      <c r="P20" s="59"/>
    </row>
    <row r="21" spans="1:16" ht="15.75">
      <c r="A21" s="19" t="s">
        <v>13</v>
      </c>
      <c r="B21" s="20" t="s">
        <v>14</v>
      </c>
      <c r="C21" s="21">
        <v>56.5</v>
      </c>
      <c r="D21" s="21">
        <v>56.5</v>
      </c>
      <c r="E21" s="21">
        <v>0</v>
      </c>
      <c r="F21" s="21">
        <v>53.613</v>
      </c>
      <c r="G21" s="21">
        <v>4.105</v>
      </c>
      <c r="H21" s="51">
        <v>0.706</v>
      </c>
      <c r="I21" s="51"/>
      <c r="J21" s="51">
        <f>H21-I21</f>
        <v>0.706</v>
      </c>
      <c r="K21" s="51">
        <v>2.2</v>
      </c>
      <c r="L21" s="69">
        <f>J21-K21</f>
        <v>-1.4940000000000002</v>
      </c>
      <c r="M21" s="66">
        <v>-1.5</v>
      </c>
      <c r="N21" s="52">
        <v>5.5</v>
      </c>
      <c r="O21" s="52"/>
      <c r="P21" s="59"/>
    </row>
    <row r="22" spans="1:16" ht="31.5">
      <c r="A22" s="25" t="s">
        <v>25</v>
      </c>
      <c r="B22" s="26" t="s">
        <v>26</v>
      </c>
      <c r="C22" s="27">
        <v>1145.4</v>
      </c>
      <c r="D22" s="27">
        <v>1145.4</v>
      </c>
      <c r="E22" s="27">
        <v>10</v>
      </c>
      <c r="F22" s="27">
        <v>1083.556</v>
      </c>
      <c r="G22" s="27">
        <v>116.863</v>
      </c>
      <c r="H22" s="50">
        <f aca="true" t="shared" si="7" ref="H22:P22">H23+H24</f>
        <v>9.982</v>
      </c>
      <c r="I22" s="50">
        <f t="shared" si="7"/>
        <v>0</v>
      </c>
      <c r="J22" s="50">
        <f t="shared" si="7"/>
        <v>9.982</v>
      </c>
      <c r="K22" s="50">
        <f t="shared" si="7"/>
        <v>60.8</v>
      </c>
      <c r="L22" s="50">
        <f t="shared" si="7"/>
        <v>-50.818</v>
      </c>
      <c r="M22" s="65">
        <f t="shared" si="7"/>
        <v>-50.9</v>
      </c>
      <c r="N22" s="50">
        <f t="shared" si="7"/>
        <v>139</v>
      </c>
      <c r="O22" s="50">
        <f t="shared" si="7"/>
        <v>0</v>
      </c>
      <c r="P22" s="54">
        <f t="shared" si="7"/>
        <v>0</v>
      </c>
    </row>
    <row r="23" spans="1:16" ht="15.75">
      <c r="A23" s="19" t="s">
        <v>11</v>
      </c>
      <c r="B23" s="20" t="s">
        <v>12</v>
      </c>
      <c r="C23" s="21">
        <v>862.2</v>
      </c>
      <c r="D23" s="21">
        <v>862.2</v>
      </c>
      <c r="E23" s="21">
        <v>10</v>
      </c>
      <c r="F23" s="21">
        <v>818.411</v>
      </c>
      <c r="G23" s="21">
        <v>87.982</v>
      </c>
      <c r="H23" s="51">
        <v>5.051</v>
      </c>
      <c r="I23" s="51"/>
      <c r="J23" s="51">
        <f>H23-I23</f>
        <v>5.051</v>
      </c>
      <c r="K23" s="51">
        <v>42.8</v>
      </c>
      <c r="L23" s="51">
        <f>J23-K23</f>
        <v>-37.748999999999995</v>
      </c>
      <c r="M23" s="66">
        <v>-37.8</v>
      </c>
      <c r="N23" s="52">
        <v>102</v>
      </c>
      <c r="O23" s="52"/>
      <c r="P23" s="59"/>
    </row>
    <row r="24" spans="1:16" ht="15.75">
      <c r="A24" s="19" t="s">
        <v>13</v>
      </c>
      <c r="B24" s="20" t="s">
        <v>14</v>
      </c>
      <c r="C24" s="21">
        <v>283.2</v>
      </c>
      <c r="D24" s="21">
        <v>283.2</v>
      </c>
      <c r="E24" s="21">
        <v>0</v>
      </c>
      <c r="F24" s="21">
        <v>265.145</v>
      </c>
      <c r="G24" s="21">
        <v>28.88</v>
      </c>
      <c r="H24" s="51">
        <v>4.931</v>
      </c>
      <c r="I24" s="51"/>
      <c r="J24" s="51">
        <f>H24-I24</f>
        <v>4.931</v>
      </c>
      <c r="K24" s="51">
        <v>18</v>
      </c>
      <c r="L24" s="51">
        <f>J24-K24</f>
        <v>-13.068999999999999</v>
      </c>
      <c r="M24" s="66">
        <v>-13.1</v>
      </c>
      <c r="N24" s="52">
        <v>37</v>
      </c>
      <c r="O24" s="52"/>
      <c r="P24" s="59"/>
    </row>
    <row r="25" spans="1:16" ht="31.5">
      <c r="A25" s="25" t="s">
        <v>27</v>
      </c>
      <c r="B25" s="26" t="s">
        <v>28</v>
      </c>
      <c r="C25" s="27">
        <v>334.4</v>
      </c>
      <c r="D25" s="27">
        <v>334.4</v>
      </c>
      <c r="E25" s="27">
        <v>2.9</v>
      </c>
      <c r="F25" s="27">
        <v>319.945</v>
      </c>
      <c r="G25" s="27">
        <v>30.835</v>
      </c>
      <c r="H25" s="50">
        <f aca="true" t="shared" si="8" ref="H25:P25">H26+H27</f>
        <v>1.167</v>
      </c>
      <c r="I25" s="50">
        <f t="shared" si="8"/>
        <v>0</v>
      </c>
      <c r="J25" s="50">
        <f t="shared" si="8"/>
        <v>1.167</v>
      </c>
      <c r="K25" s="50">
        <f t="shared" si="8"/>
        <v>19.925</v>
      </c>
      <c r="L25" s="50">
        <f t="shared" si="8"/>
        <v>-18.758000000000003</v>
      </c>
      <c r="M25" s="65">
        <f t="shared" si="8"/>
        <v>-18.9</v>
      </c>
      <c r="N25" s="50">
        <f t="shared" si="8"/>
        <v>34.4</v>
      </c>
      <c r="O25" s="50">
        <f t="shared" si="8"/>
        <v>0</v>
      </c>
      <c r="P25" s="54">
        <f t="shared" si="8"/>
        <v>0</v>
      </c>
    </row>
    <row r="26" spans="1:16" ht="15.75">
      <c r="A26" s="19" t="s">
        <v>11</v>
      </c>
      <c r="B26" s="20" t="s">
        <v>12</v>
      </c>
      <c r="C26" s="21">
        <v>244.7</v>
      </c>
      <c r="D26" s="21">
        <v>244.7</v>
      </c>
      <c r="E26" s="21">
        <v>2.3</v>
      </c>
      <c r="F26" s="21">
        <v>233.666</v>
      </c>
      <c r="G26" s="21">
        <v>22.676</v>
      </c>
      <c r="H26" s="51">
        <v>0.798</v>
      </c>
      <c r="I26" s="51"/>
      <c r="J26" s="51">
        <f>H26-I26</f>
        <v>0.798</v>
      </c>
      <c r="K26" s="51">
        <v>13.925</v>
      </c>
      <c r="L26" s="51">
        <f>J26-K26</f>
        <v>-13.127</v>
      </c>
      <c r="M26" s="66">
        <v>-13.2</v>
      </c>
      <c r="N26" s="52">
        <v>25.2</v>
      </c>
      <c r="O26" s="52"/>
      <c r="P26" s="59"/>
    </row>
    <row r="27" spans="1:16" ht="15.75">
      <c r="A27" s="19" t="s">
        <v>13</v>
      </c>
      <c r="B27" s="20" t="s">
        <v>14</v>
      </c>
      <c r="C27" s="21">
        <v>89.7</v>
      </c>
      <c r="D27" s="21">
        <v>89.7</v>
      </c>
      <c r="E27" s="21">
        <v>0.6</v>
      </c>
      <c r="F27" s="21">
        <v>86.279</v>
      </c>
      <c r="G27" s="21">
        <v>8.159</v>
      </c>
      <c r="H27" s="51">
        <v>0.369</v>
      </c>
      <c r="I27" s="51"/>
      <c r="J27" s="51">
        <f>H27-I27</f>
        <v>0.369</v>
      </c>
      <c r="K27" s="51">
        <v>6</v>
      </c>
      <c r="L27" s="51">
        <f>J27-K27</f>
        <v>-5.631</v>
      </c>
      <c r="M27" s="66">
        <v>-5.7</v>
      </c>
      <c r="N27" s="52">
        <v>9.2</v>
      </c>
      <c r="O27" s="52"/>
      <c r="P27" s="59"/>
    </row>
    <row r="28" spans="1:16" ht="31.5">
      <c r="A28" s="25" t="s">
        <v>29</v>
      </c>
      <c r="B28" s="26" t="s">
        <v>30</v>
      </c>
      <c r="C28" s="27">
        <v>298.2</v>
      </c>
      <c r="D28" s="27">
        <v>298.2</v>
      </c>
      <c r="E28" s="27">
        <v>0</v>
      </c>
      <c r="F28" s="27">
        <v>272.749</v>
      </c>
      <c r="G28" s="27">
        <v>36.12</v>
      </c>
      <c r="H28" s="50">
        <f aca="true" t="shared" si="9" ref="H28:P28">H29+H30</f>
        <v>9.902999999999999</v>
      </c>
      <c r="I28" s="50">
        <f t="shared" si="9"/>
        <v>0</v>
      </c>
      <c r="J28" s="50">
        <f t="shared" si="9"/>
        <v>9.902999999999999</v>
      </c>
      <c r="K28" s="50">
        <f t="shared" si="9"/>
        <v>16.2</v>
      </c>
      <c r="L28" s="50">
        <f t="shared" si="9"/>
        <v>-6.297000000000001</v>
      </c>
      <c r="M28" s="65">
        <f t="shared" si="9"/>
        <v>-7.8</v>
      </c>
      <c r="N28" s="50">
        <f t="shared" si="9"/>
        <v>37</v>
      </c>
      <c r="O28" s="50">
        <f t="shared" si="9"/>
        <v>0</v>
      </c>
      <c r="P28" s="54">
        <f t="shared" si="9"/>
        <v>0</v>
      </c>
    </row>
    <row r="29" spans="1:16" ht="15.75">
      <c r="A29" s="19" t="s">
        <v>11</v>
      </c>
      <c r="B29" s="20" t="s">
        <v>12</v>
      </c>
      <c r="C29" s="21">
        <v>223.8</v>
      </c>
      <c r="D29" s="21">
        <v>223.8</v>
      </c>
      <c r="E29" s="21">
        <v>0</v>
      </c>
      <c r="F29" s="21">
        <v>207.17</v>
      </c>
      <c r="G29" s="21">
        <v>28.234</v>
      </c>
      <c r="H29" s="51">
        <v>4.895</v>
      </c>
      <c r="I29" s="51"/>
      <c r="J29" s="51">
        <f>H29-I29</f>
        <v>4.895</v>
      </c>
      <c r="K29" s="51">
        <v>12.6</v>
      </c>
      <c r="L29" s="51">
        <f>J29-K29</f>
        <v>-7.705</v>
      </c>
      <c r="M29" s="66">
        <v>-7.8</v>
      </c>
      <c r="N29" s="52">
        <v>27</v>
      </c>
      <c r="O29" s="52"/>
      <c r="P29" s="59"/>
    </row>
    <row r="30" spans="1:16" ht="15.75">
      <c r="A30" s="19" t="s">
        <v>13</v>
      </c>
      <c r="B30" s="20" t="s">
        <v>14</v>
      </c>
      <c r="C30" s="21">
        <v>74.4</v>
      </c>
      <c r="D30" s="21">
        <v>74.4</v>
      </c>
      <c r="E30" s="21">
        <v>0</v>
      </c>
      <c r="F30" s="21">
        <v>65.579</v>
      </c>
      <c r="G30" s="21">
        <v>7.887</v>
      </c>
      <c r="H30" s="51">
        <v>5.008</v>
      </c>
      <c r="I30" s="51"/>
      <c r="J30" s="51">
        <f>H30-I30</f>
        <v>5.008</v>
      </c>
      <c r="K30" s="51">
        <v>3.6</v>
      </c>
      <c r="L30" s="51">
        <f>J30-K30</f>
        <v>1.408</v>
      </c>
      <c r="M30" s="66"/>
      <c r="N30" s="52">
        <v>10</v>
      </c>
      <c r="O30" s="52"/>
      <c r="P30" s="59"/>
    </row>
    <row r="31" spans="1:16" ht="15.75">
      <c r="A31" s="25" t="s">
        <v>31</v>
      </c>
      <c r="B31" s="26" t="s">
        <v>32</v>
      </c>
      <c r="C31" s="27">
        <v>101.1</v>
      </c>
      <c r="D31" s="27">
        <v>101.1</v>
      </c>
      <c r="E31" s="27">
        <v>3.2</v>
      </c>
      <c r="F31" s="27">
        <v>96.355</v>
      </c>
      <c r="G31" s="27">
        <v>12.361</v>
      </c>
      <c r="H31" s="50">
        <f aca="true" t="shared" si="10" ref="H31:P31">H32+H33</f>
        <v>0.7020000000000001</v>
      </c>
      <c r="I31" s="50">
        <f t="shared" si="10"/>
        <v>0</v>
      </c>
      <c r="J31" s="50">
        <f t="shared" si="10"/>
        <v>0.7020000000000001</v>
      </c>
      <c r="K31" s="50">
        <f t="shared" si="10"/>
        <v>5.0200000000000005</v>
      </c>
      <c r="L31" s="50">
        <f t="shared" si="10"/>
        <v>-4.3180000000000005</v>
      </c>
      <c r="M31" s="65">
        <f t="shared" si="10"/>
        <v>-4.4</v>
      </c>
      <c r="N31" s="50">
        <f t="shared" si="10"/>
        <v>10.3</v>
      </c>
      <c r="O31" s="50">
        <f t="shared" si="10"/>
        <v>0</v>
      </c>
      <c r="P31" s="54">
        <f t="shared" si="10"/>
        <v>0</v>
      </c>
    </row>
    <row r="32" spans="1:16" ht="15.75">
      <c r="A32" s="19" t="s">
        <v>11</v>
      </c>
      <c r="B32" s="20" t="s">
        <v>12</v>
      </c>
      <c r="C32" s="21">
        <v>74.2</v>
      </c>
      <c r="D32" s="21">
        <v>74.2</v>
      </c>
      <c r="E32" s="21">
        <v>2.2</v>
      </c>
      <c r="F32" s="21">
        <v>70.694</v>
      </c>
      <c r="G32" s="21">
        <v>9.071</v>
      </c>
      <c r="H32" s="51">
        <v>0.541</v>
      </c>
      <c r="I32" s="51"/>
      <c r="J32" s="51">
        <f>H32-I32</f>
        <v>0.541</v>
      </c>
      <c r="K32" s="51">
        <v>3.68</v>
      </c>
      <c r="L32" s="51">
        <f>J32-K32</f>
        <v>-3.1390000000000002</v>
      </c>
      <c r="M32" s="66">
        <v>-3.2</v>
      </c>
      <c r="N32" s="52">
        <v>7.5</v>
      </c>
      <c r="O32" s="52"/>
      <c r="P32" s="59"/>
    </row>
    <row r="33" spans="1:16" ht="15.75">
      <c r="A33" s="19" t="s">
        <v>13</v>
      </c>
      <c r="B33" s="20" t="s">
        <v>14</v>
      </c>
      <c r="C33" s="21">
        <v>26.9</v>
      </c>
      <c r="D33" s="21">
        <v>26.9</v>
      </c>
      <c r="E33" s="21">
        <v>1</v>
      </c>
      <c r="F33" s="21">
        <v>25.661</v>
      </c>
      <c r="G33" s="21">
        <v>3.29</v>
      </c>
      <c r="H33" s="51">
        <v>0.161</v>
      </c>
      <c r="I33" s="51"/>
      <c r="J33" s="51">
        <f>H33-I33</f>
        <v>0.161</v>
      </c>
      <c r="K33" s="51">
        <v>1.34</v>
      </c>
      <c r="L33" s="51">
        <f>J33-K33</f>
        <v>-1.179</v>
      </c>
      <c r="M33" s="66">
        <v>-1.2</v>
      </c>
      <c r="N33" s="52">
        <v>2.8</v>
      </c>
      <c r="O33" s="52"/>
      <c r="P33" s="59"/>
    </row>
    <row r="34" spans="1:16" ht="31.5">
      <c r="A34" s="25" t="s">
        <v>33</v>
      </c>
      <c r="B34" s="26" t="s">
        <v>34</v>
      </c>
      <c r="C34" s="27">
        <v>741.3</v>
      </c>
      <c r="D34" s="27">
        <v>741.3</v>
      </c>
      <c r="E34" s="27">
        <v>51</v>
      </c>
      <c r="F34" s="27">
        <v>695.898</v>
      </c>
      <c r="G34" s="27">
        <v>81.69</v>
      </c>
      <c r="H34" s="50">
        <f aca="true" t="shared" si="11" ref="H34:P34">H35+H36</f>
        <v>5.458</v>
      </c>
      <c r="I34" s="50">
        <f t="shared" si="11"/>
        <v>0</v>
      </c>
      <c r="J34" s="50">
        <f t="shared" si="11"/>
        <v>5.458</v>
      </c>
      <c r="K34" s="50">
        <f t="shared" si="11"/>
        <v>38.6</v>
      </c>
      <c r="L34" s="50">
        <f t="shared" si="11"/>
        <v>-33.142</v>
      </c>
      <c r="M34" s="65">
        <f t="shared" si="11"/>
        <v>-33.2</v>
      </c>
      <c r="N34" s="50">
        <f t="shared" si="11"/>
        <v>78.7</v>
      </c>
      <c r="O34" s="50">
        <f t="shared" si="11"/>
        <v>0</v>
      </c>
      <c r="P34" s="54">
        <f t="shared" si="11"/>
        <v>0</v>
      </c>
    </row>
    <row r="35" spans="1:16" ht="15.75">
      <c r="A35" s="19" t="s">
        <v>11</v>
      </c>
      <c r="B35" s="20" t="s">
        <v>12</v>
      </c>
      <c r="C35" s="21">
        <v>557.8</v>
      </c>
      <c r="D35" s="21">
        <v>557.8</v>
      </c>
      <c r="E35" s="21">
        <v>36</v>
      </c>
      <c r="F35" s="21">
        <v>524.485</v>
      </c>
      <c r="G35" s="21">
        <v>61.685</v>
      </c>
      <c r="H35" s="51">
        <v>2.246</v>
      </c>
      <c r="I35" s="51"/>
      <c r="J35" s="51">
        <f>H35-I35</f>
        <v>2.246</v>
      </c>
      <c r="K35" s="51">
        <v>28.3</v>
      </c>
      <c r="L35" s="51">
        <f>J35-K35</f>
        <v>-26.054000000000002</v>
      </c>
      <c r="M35" s="66">
        <v>-26.1</v>
      </c>
      <c r="N35" s="52">
        <v>59.5</v>
      </c>
      <c r="O35" s="52"/>
      <c r="P35" s="59"/>
    </row>
    <row r="36" spans="1:16" ht="15.75">
      <c r="A36" s="19" t="s">
        <v>13</v>
      </c>
      <c r="B36" s="20" t="s">
        <v>14</v>
      </c>
      <c r="C36" s="21">
        <v>183.5</v>
      </c>
      <c r="D36" s="21">
        <v>183.5</v>
      </c>
      <c r="E36" s="21">
        <v>15</v>
      </c>
      <c r="F36" s="21">
        <v>171.413</v>
      </c>
      <c r="G36" s="21">
        <v>20.005</v>
      </c>
      <c r="H36" s="51">
        <v>3.212</v>
      </c>
      <c r="I36" s="51"/>
      <c r="J36" s="51">
        <f>H36-I36</f>
        <v>3.212</v>
      </c>
      <c r="K36" s="51">
        <v>10.3</v>
      </c>
      <c r="L36" s="51">
        <f>J36-K36</f>
        <v>-7.088000000000001</v>
      </c>
      <c r="M36" s="66">
        <v>-7.1</v>
      </c>
      <c r="N36" s="52">
        <v>19.2</v>
      </c>
      <c r="O36" s="52"/>
      <c r="P36" s="59"/>
    </row>
    <row r="37" spans="1:16" ht="31.5">
      <c r="A37" s="25" t="s">
        <v>35</v>
      </c>
      <c r="B37" s="26" t="s">
        <v>36</v>
      </c>
      <c r="C37" s="27">
        <v>707.4</v>
      </c>
      <c r="D37" s="27">
        <v>707.4</v>
      </c>
      <c r="E37" s="27">
        <v>0</v>
      </c>
      <c r="F37" s="27">
        <v>661.881</v>
      </c>
      <c r="G37" s="27">
        <v>53.631</v>
      </c>
      <c r="H37" s="50">
        <f aca="true" t="shared" si="12" ref="H37:P37">H38+H39</f>
        <v>7.087</v>
      </c>
      <c r="I37" s="50">
        <f t="shared" si="12"/>
        <v>0</v>
      </c>
      <c r="J37" s="50">
        <f t="shared" si="12"/>
        <v>7.087</v>
      </c>
      <c r="K37" s="50">
        <f t="shared" si="12"/>
        <v>32.3</v>
      </c>
      <c r="L37" s="50">
        <f t="shared" si="12"/>
        <v>-25.212999999999997</v>
      </c>
      <c r="M37" s="65">
        <f t="shared" si="12"/>
        <v>-25.3</v>
      </c>
      <c r="N37" s="50">
        <f t="shared" si="12"/>
        <v>75</v>
      </c>
      <c r="O37" s="50">
        <f t="shared" si="12"/>
        <v>0</v>
      </c>
      <c r="P37" s="54">
        <f t="shared" si="12"/>
        <v>0</v>
      </c>
    </row>
    <row r="38" spans="1:16" ht="15.75">
      <c r="A38" s="19" t="s">
        <v>11</v>
      </c>
      <c r="B38" s="20" t="s">
        <v>12</v>
      </c>
      <c r="C38" s="21">
        <v>512.6</v>
      </c>
      <c r="D38" s="21">
        <v>512.6</v>
      </c>
      <c r="E38" s="21">
        <v>0</v>
      </c>
      <c r="F38" s="21">
        <v>479.659</v>
      </c>
      <c r="G38" s="21">
        <v>39.322</v>
      </c>
      <c r="H38" s="51">
        <v>4.687</v>
      </c>
      <c r="I38" s="51"/>
      <c r="J38" s="51">
        <f>H38-I38</f>
        <v>4.687</v>
      </c>
      <c r="K38" s="51">
        <v>23.7</v>
      </c>
      <c r="L38" s="51">
        <f>J38-K38</f>
        <v>-19.012999999999998</v>
      </c>
      <c r="M38" s="66">
        <v>-19.1</v>
      </c>
      <c r="N38" s="52">
        <v>55</v>
      </c>
      <c r="O38" s="52"/>
      <c r="P38" s="59"/>
    </row>
    <row r="39" spans="1:16" ht="15.75">
      <c r="A39" s="19" t="s">
        <v>13</v>
      </c>
      <c r="B39" s="20" t="s">
        <v>14</v>
      </c>
      <c r="C39" s="21">
        <v>194.8</v>
      </c>
      <c r="D39" s="21">
        <v>194.8</v>
      </c>
      <c r="E39" s="21">
        <v>0</v>
      </c>
      <c r="F39" s="21">
        <v>182.221</v>
      </c>
      <c r="G39" s="21">
        <v>14.308</v>
      </c>
      <c r="H39" s="51">
        <v>2.4</v>
      </c>
      <c r="I39" s="51"/>
      <c r="J39" s="51">
        <f>H39-I39</f>
        <v>2.4</v>
      </c>
      <c r="K39" s="51">
        <v>8.6</v>
      </c>
      <c r="L39" s="51">
        <f>J39-K39</f>
        <v>-6.199999999999999</v>
      </c>
      <c r="M39" s="66">
        <v>-6.2</v>
      </c>
      <c r="N39" s="52">
        <v>20</v>
      </c>
      <c r="O39" s="52"/>
      <c r="P39" s="59"/>
    </row>
    <row r="40" spans="1:16" ht="15.75">
      <c r="A40" s="25" t="s">
        <v>37</v>
      </c>
      <c r="B40" s="26" t="s">
        <v>38</v>
      </c>
      <c r="C40" s="27">
        <v>737.5</v>
      </c>
      <c r="D40" s="27">
        <v>737.5</v>
      </c>
      <c r="E40" s="27">
        <v>0</v>
      </c>
      <c r="F40" s="27">
        <v>635.919</v>
      </c>
      <c r="G40" s="27">
        <v>58.308</v>
      </c>
      <c r="H40" s="50">
        <f aca="true" t="shared" si="13" ref="H40:P40">H41+H42</f>
        <v>83.118</v>
      </c>
      <c r="I40" s="50">
        <f t="shared" si="13"/>
        <v>0</v>
      </c>
      <c r="J40" s="50">
        <f t="shared" si="13"/>
        <v>83.118</v>
      </c>
      <c r="K40" s="50">
        <f t="shared" si="13"/>
        <v>31.825</v>
      </c>
      <c r="L40" s="50">
        <f t="shared" si="13"/>
        <v>51.293000000000006</v>
      </c>
      <c r="M40" s="65">
        <f t="shared" si="13"/>
        <v>0</v>
      </c>
      <c r="N40" s="50">
        <f t="shared" si="13"/>
        <v>60.8</v>
      </c>
      <c r="O40" s="50">
        <f t="shared" si="13"/>
        <v>0</v>
      </c>
      <c r="P40" s="54">
        <f t="shared" si="13"/>
        <v>0</v>
      </c>
    </row>
    <row r="41" spans="1:16" ht="15.75">
      <c r="A41" s="19" t="s">
        <v>11</v>
      </c>
      <c r="B41" s="20" t="s">
        <v>12</v>
      </c>
      <c r="C41" s="21">
        <v>541</v>
      </c>
      <c r="D41" s="21">
        <v>541</v>
      </c>
      <c r="E41" s="21">
        <v>0</v>
      </c>
      <c r="F41" s="21">
        <v>480.283</v>
      </c>
      <c r="G41" s="21">
        <v>43.311</v>
      </c>
      <c r="H41" s="51">
        <v>47.64</v>
      </c>
      <c r="I41" s="51"/>
      <c r="J41" s="51">
        <f>H41-I41</f>
        <v>47.64</v>
      </c>
      <c r="K41" s="51">
        <v>24.525</v>
      </c>
      <c r="L41" s="51">
        <f>J41-K41</f>
        <v>23.115000000000002</v>
      </c>
      <c r="M41" s="66"/>
      <c r="N41" s="52">
        <v>44.6</v>
      </c>
      <c r="O41" s="52"/>
      <c r="P41" s="59"/>
    </row>
    <row r="42" spans="1:16" ht="15.75">
      <c r="A42" s="19" t="s">
        <v>13</v>
      </c>
      <c r="B42" s="20" t="s">
        <v>14</v>
      </c>
      <c r="C42" s="21">
        <v>196.5</v>
      </c>
      <c r="D42" s="21">
        <v>196.5</v>
      </c>
      <c r="E42" s="21">
        <v>0</v>
      </c>
      <c r="F42" s="21">
        <v>155.636</v>
      </c>
      <c r="G42" s="21">
        <v>14.997</v>
      </c>
      <c r="H42" s="51">
        <v>35.478</v>
      </c>
      <c r="I42" s="51"/>
      <c r="J42" s="51">
        <f>H42-I42</f>
        <v>35.478</v>
      </c>
      <c r="K42" s="51">
        <v>7.3</v>
      </c>
      <c r="L42" s="51">
        <f>J42-K42</f>
        <v>28.178</v>
      </c>
      <c r="M42" s="66"/>
      <c r="N42" s="52">
        <v>16.2</v>
      </c>
      <c r="O42" s="52"/>
      <c r="P42" s="59"/>
    </row>
    <row r="43" spans="1:16" ht="15.75">
      <c r="A43" s="31"/>
      <c r="B43" s="32" t="s">
        <v>114</v>
      </c>
      <c r="C43" s="33"/>
      <c r="D43" s="33"/>
      <c r="E43" s="33"/>
      <c r="F43" s="33"/>
      <c r="G43" s="33"/>
      <c r="H43" s="53">
        <f aca="true" t="shared" si="14" ref="H43:P43">H44+H47+H50+H53+H56+H59</f>
        <v>15442.008999999998</v>
      </c>
      <c r="I43" s="53">
        <f t="shared" si="14"/>
        <v>350.008</v>
      </c>
      <c r="J43" s="53">
        <f t="shared" si="14"/>
        <v>15092.001</v>
      </c>
      <c r="K43" s="53">
        <f>K44+K47+K50+K53+K56+K59</f>
        <v>2187.391</v>
      </c>
      <c r="L43" s="53">
        <f>L44+L47+L50+L53+L56+L59</f>
        <v>0</v>
      </c>
      <c r="M43" s="53">
        <f>M44+M47+M50+M53+M56+M59</f>
        <v>0</v>
      </c>
      <c r="N43" s="53">
        <f t="shared" si="14"/>
        <v>6669.655</v>
      </c>
      <c r="O43" s="53">
        <f t="shared" si="14"/>
        <v>0</v>
      </c>
      <c r="P43" s="53">
        <f t="shared" si="14"/>
        <v>0</v>
      </c>
    </row>
    <row r="44" spans="1:16" ht="15.75">
      <c r="A44" s="25" t="s">
        <v>39</v>
      </c>
      <c r="B44" s="26" t="s">
        <v>40</v>
      </c>
      <c r="C44" s="27">
        <v>14985.47</v>
      </c>
      <c r="D44" s="27">
        <v>13258.5</v>
      </c>
      <c r="E44" s="27">
        <v>1824.1</v>
      </c>
      <c r="F44" s="27">
        <v>10396.258</v>
      </c>
      <c r="G44" s="27">
        <v>580.956</v>
      </c>
      <c r="H44" s="50">
        <f aca="true" t="shared" si="15" ref="H44:P44">H45+H46</f>
        <v>3431.527</v>
      </c>
      <c r="I44" s="50">
        <f t="shared" si="15"/>
        <v>99.365</v>
      </c>
      <c r="J44" s="50">
        <f t="shared" si="15"/>
        <v>3332.1620000000003</v>
      </c>
      <c r="K44" s="50">
        <f t="shared" si="15"/>
        <v>485.253</v>
      </c>
      <c r="L44" s="50">
        <f t="shared" si="15"/>
        <v>0</v>
      </c>
      <c r="M44" s="65">
        <f t="shared" si="15"/>
        <v>0</v>
      </c>
      <c r="N44" s="50">
        <f t="shared" si="15"/>
        <v>1523.783</v>
      </c>
      <c r="O44" s="50">
        <f t="shared" si="15"/>
        <v>0</v>
      </c>
      <c r="P44" s="50">
        <f t="shared" si="15"/>
        <v>0</v>
      </c>
    </row>
    <row r="45" spans="1:16" ht="15.75">
      <c r="A45" s="19" t="s">
        <v>11</v>
      </c>
      <c r="B45" s="20" t="s">
        <v>12</v>
      </c>
      <c r="C45" s="21">
        <v>11085.57</v>
      </c>
      <c r="D45" s="21">
        <v>9798</v>
      </c>
      <c r="E45" s="21">
        <v>1348</v>
      </c>
      <c r="F45" s="21">
        <v>7705.664</v>
      </c>
      <c r="G45" s="21">
        <v>429.014</v>
      </c>
      <c r="H45" s="51">
        <v>2513.861</v>
      </c>
      <c r="I45" s="51">
        <v>60.138</v>
      </c>
      <c r="J45" s="51">
        <f>H45-I45</f>
        <v>2453.723</v>
      </c>
      <c r="K45" s="51">
        <v>359.447</v>
      </c>
      <c r="L45" s="51"/>
      <c r="M45" s="66"/>
      <c r="N45" s="52">
        <v>1129.154</v>
      </c>
      <c r="O45" s="52"/>
      <c r="P45" s="52"/>
    </row>
    <row r="46" spans="1:16" ht="15.75">
      <c r="A46" s="19" t="s">
        <v>13</v>
      </c>
      <c r="B46" s="20" t="s">
        <v>14</v>
      </c>
      <c r="C46" s="21">
        <v>3899.9</v>
      </c>
      <c r="D46" s="21">
        <v>3460.5</v>
      </c>
      <c r="E46" s="21">
        <v>476.1</v>
      </c>
      <c r="F46" s="21">
        <v>2690.594</v>
      </c>
      <c r="G46" s="21">
        <v>151.942</v>
      </c>
      <c r="H46" s="51">
        <v>917.666</v>
      </c>
      <c r="I46" s="51">
        <v>39.227</v>
      </c>
      <c r="J46" s="51">
        <f>H46-I46</f>
        <v>878.4390000000001</v>
      </c>
      <c r="K46" s="51">
        <v>125.806</v>
      </c>
      <c r="L46" s="51"/>
      <c r="M46" s="66"/>
      <c r="N46" s="52">
        <v>394.629</v>
      </c>
      <c r="O46" s="52"/>
      <c r="P46" s="52"/>
    </row>
    <row r="47" spans="1:16" ht="15.75">
      <c r="A47" s="25" t="s">
        <v>41</v>
      </c>
      <c r="B47" s="26" t="s">
        <v>103</v>
      </c>
      <c r="C47" s="27">
        <v>43476.76</v>
      </c>
      <c r="D47" s="27">
        <v>38308.65</v>
      </c>
      <c r="E47" s="27">
        <v>4885</v>
      </c>
      <c r="F47" s="27">
        <v>31351.854</v>
      </c>
      <c r="G47" s="27">
        <v>2611.189</v>
      </c>
      <c r="H47" s="50">
        <f aca="true" t="shared" si="16" ref="H47:P47">H48+H49</f>
        <v>9803.391</v>
      </c>
      <c r="I47" s="50">
        <f t="shared" si="16"/>
        <v>0</v>
      </c>
      <c r="J47" s="50">
        <f t="shared" si="16"/>
        <v>9803.391</v>
      </c>
      <c r="K47" s="50">
        <f t="shared" si="16"/>
        <v>1521.159</v>
      </c>
      <c r="L47" s="50">
        <f t="shared" si="16"/>
        <v>0</v>
      </c>
      <c r="M47" s="65">
        <f t="shared" si="16"/>
        <v>0</v>
      </c>
      <c r="N47" s="50">
        <f t="shared" si="16"/>
        <v>4591.839</v>
      </c>
      <c r="O47" s="50">
        <f t="shared" si="16"/>
        <v>0</v>
      </c>
      <c r="P47" s="50">
        <f t="shared" si="16"/>
        <v>0</v>
      </c>
    </row>
    <row r="48" spans="1:16" ht="15.75">
      <c r="A48" s="19" t="s">
        <v>11</v>
      </c>
      <c r="B48" s="20" t="s">
        <v>12</v>
      </c>
      <c r="C48" s="21">
        <v>32162.12</v>
      </c>
      <c r="D48" s="21">
        <v>28310</v>
      </c>
      <c r="E48" s="21">
        <v>3610</v>
      </c>
      <c r="F48" s="21">
        <v>23183.591</v>
      </c>
      <c r="G48" s="21">
        <v>1933.484</v>
      </c>
      <c r="H48" s="51">
        <v>7270.746</v>
      </c>
      <c r="I48" s="51"/>
      <c r="J48" s="51">
        <f>H48-I48</f>
        <v>7270.746</v>
      </c>
      <c r="K48" s="51">
        <v>1126.785</v>
      </c>
      <c r="L48" s="51"/>
      <c r="M48" s="66"/>
      <c r="N48" s="52">
        <v>3391.205</v>
      </c>
      <c r="O48" s="52"/>
      <c r="P48" s="52"/>
    </row>
    <row r="49" spans="1:16" ht="15.75">
      <c r="A49" s="19" t="s">
        <v>13</v>
      </c>
      <c r="B49" s="20" t="s">
        <v>14</v>
      </c>
      <c r="C49" s="21">
        <v>11314.64</v>
      </c>
      <c r="D49" s="21">
        <v>9998.65</v>
      </c>
      <c r="E49" s="21">
        <v>1275</v>
      </c>
      <c r="F49" s="21">
        <v>8168.264</v>
      </c>
      <c r="G49" s="21">
        <v>677.705</v>
      </c>
      <c r="H49" s="51">
        <v>2532.645</v>
      </c>
      <c r="I49" s="51"/>
      <c r="J49" s="51">
        <f>H49-I49</f>
        <v>2532.645</v>
      </c>
      <c r="K49" s="51">
        <v>394.374</v>
      </c>
      <c r="L49" s="51"/>
      <c r="M49" s="66"/>
      <c r="N49" s="52">
        <v>1200.634</v>
      </c>
      <c r="O49" s="52"/>
      <c r="P49" s="52"/>
    </row>
    <row r="50" spans="1:16" ht="15.75">
      <c r="A50" s="25" t="s">
        <v>43</v>
      </c>
      <c r="B50" s="26" t="s">
        <v>104</v>
      </c>
      <c r="C50" s="27">
        <v>4169.96</v>
      </c>
      <c r="D50" s="27">
        <v>3223.46</v>
      </c>
      <c r="E50" s="27">
        <v>477.05</v>
      </c>
      <c r="F50" s="27">
        <v>2503.814</v>
      </c>
      <c r="G50" s="27">
        <v>144.671</v>
      </c>
      <c r="H50" s="50">
        <f aca="true" t="shared" si="17" ref="H50:P50">H51+H52</f>
        <v>1546.928</v>
      </c>
      <c r="I50" s="50">
        <f t="shared" si="17"/>
        <v>164.363</v>
      </c>
      <c r="J50" s="50">
        <f t="shared" si="17"/>
        <v>1382.565</v>
      </c>
      <c r="K50" s="50">
        <f t="shared" si="17"/>
        <v>113.567</v>
      </c>
      <c r="L50" s="50">
        <f t="shared" si="17"/>
        <v>0</v>
      </c>
      <c r="M50" s="65">
        <f t="shared" si="17"/>
        <v>0</v>
      </c>
      <c r="N50" s="50">
        <f t="shared" si="17"/>
        <v>382.07800000000003</v>
      </c>
      <c r="O50" s="50">
        <f t="shared" si="17"/>
        <v>0</v>
      </c>
      <c r="P50" s="50">
        <f t="shared" si="17"/>
        <v>0</v>
      </c>
    </row>
    <row r="51" spans="1:16" ht="15.75">
      <c r="A51" s="19" t="s">
        <v>11</v>
      </c>
      <c r="B51" s="20" t="s">
        <v>12</v>
      </c>
      <c r="C51" s="21">
        <v>3059.4</v>
      </c>
      <c r="D51" s="21">
        <v>2365</v>
      </c>
      <c r="E51" s="21">
        <v>350</v>
      </c>
      <c r="F51" s="21">
        <v>1865.334</v>
      </c>
      <c r="G51" s="21">
        <v>110.818</v>
      </c>
      <c r="H51" s="51">
        <v>1105.757</v>
      </c>
      <c r="I51" s="51">
        <v>123.335</v>
      </c>
      <c r="J51" s="51">
        <f>H51-I51</f>
        <v>982.422</v>
      </c>
      <c r="K51" s="51">
        <v>84.124</v>
      </c>
      <c r="L51" s="51"/>
      <c r="M51" s="66"/>
      <c r="N51" s="52">
        <v>284.134</v>
      </c>
      <c r="O51" s="52"/>
      <c r="P51" s="52"/>
    </row>
    <row r="52" spans="1:16" ht="15.75">
      <c r="A52" s="19" t="s">
        <v>13</v>
      </c>
      <c r="B52" s="20" t="s">
        <v>14</v>
      </c>
      <c r="C52" s="21">
        <v>1110.56</v>
      </c>
      <c r="D52" s="21">
        <v>858.46</v>
      </c>
      <c r="E52" s="21">
        <v>127.05</v>
      </c>
      <c r="F52" s="21">
        <v>638.48</v>
      </c>
      <c r="G52" s="21">
        <v>33.853</v>
      </c>
      <c r="H52" s="51">
        <v>441.171</v>
      </c>
      <c r="I52" s="51">
        <v>41.028</v>
      </c>
      <c r="J52" s="51">
        <f>H52-I52</f>
        <v>400.143</v>
      </c>
      <c r="K52" s="51">
        <v>29.443</v>
      </c>
      <c r="L52" s="51"/>
      <c r="M52" s="66"/>
      <c r="N52" s="52">
        <v>97.944</v>
      </c>
      <c r="O52" s="52"/>
      <c r="P52" s="52"/>
    </row>
    <row r="53" spans="1:16" ht="15.75">
      <c r="A53" s="25" t="s">
        <v>45</v>
      </c>
      <c r="B53" s="26" t="s">
        <v>105</v>
      </c>
      <c r="C53" s="27">
        <v>435.43</v>
      </c>
      <c r="D53" s="27">
        <v>389.36</v>
      </c>
      <c r="E53" s="27">
        <v>51.8</v>
      </c>
      <c r="F53" s="27">
        <v>318.893</v>
      </c>
      <c r="G53" s="27">
        <v>17.747</v>
      </c>
      <c r="H53" s="50">
        <f aca="true" t="shared" si="18" ref="H53:P53">H54+H55</f>
        <v>97.161</v>
      </c>
      <c r="I53" s="50">
        <f t="shared" si="18"/>
        <v>24.912</v>
      </c>
      <c r="J53" s="50">
        <f t="shared" si="18"/>
        <v>72.249</v>
      </c>
      <c r="K53" s="50">
        <f>K54+K55</f>
        <v>19.423000000000002</v>
      </c>
      <c r="L53" s="50">
        <f t="shared" si="18"/>
        <v>0</v>
      </c>
      <c r="M53" s="65">
        <f t="shared" si="18"/>
        <v>0</v>
      </c>
      <c r="N53" s="50">
        <f t="shared" si="18"/>
        <v>57.955</v>
      </c>
      <c r="O53" s="50">
        <f t="shared" si="18"/>
        <v>0</v>
      </c>
      <c r="P53" s="50">
        <f t="shared" si="18"/>
        <v>0</v>
      </c>
    </row>
    <row r="54" spans="1:16" ht="15.75">
      <c r="A54" s="19" t="s">
        <v>11</v>
      </c>
      <c r="B54" s="20" t="s">
        <v>12</v>
      </c>
      <c r="C54" s="21">
        <v>319.46</v>
      </c>
      <c r="D54" s="21">
        <v>285.5</v>
      </c>
      <c r="E54" s="21">
        <v>38</v>
      </c>
      <c r="F54" s="21">
        <v>232.057</v>
      </c>
      <c r="G54" s="21">
        <v>12.968</v>
      </c>
      <c r="H54" s="51">
        <v>73.051</v>
      </c>
      <c r="I54" s="51">
        <v>18.12</v>
      </c>
      <c r="J54" s="51">
        <f>H54-I54</f>
        <v>54.931</v>
      </c>
      <c r="K54" s="51">
        <v>14.387</v>
      </c>
      <c r="L54" s="51"/>
      <c r="M54" s="66"/>
      <c r="N54" s="52">
        <v>42.5</v>
      </c>
      <c r="O54" s="52"/>
      <c r="P54" s="52"/>
    </row>
    <row r="55" spans="1:16" ht="15.75">
      <c r="A55" s="19" t="s">
        <v>13</v>
      </c>
      <c r="B55" s="20" t="s">
        <v>14</v>
      </c>
      <c r="C55" s="21">
        <v>115.97</v>
      </c>
      <c r="D55" s="21">
        <v>103.86</v>
      </c>
      <c r="E55" s="21">
        <v>13.8</v>
      </c>
      <c r="F55" s="21">
        <v>86.836</v>
      </c>
      <c r="G55" s="21">
        <v>4.779</v>
      </c>
      <c r="H55" s="51">
        <v>24.11</v>
      </c>
      <c r="I55" s="51">
        <v>6.792</v>
      </c>
      <c r="J55" s="51">
        <f>H55-I55</f>
        <v>17.317999999999998</v>
      </c>
      <c r="K55" s="51">
        <v>5.036</v>
      </c>
      <c r="L55" s="51"/>
      <c r="M55" s="66"/>
      <c r="N55" s="52">
        <v>15.455</v>
      </c>
      <c r="O55" s="52"/>
      <c r="P55" s="52"/>
    </row>
    <row r="56" spans="1:16" ht="15.75">
      <c r="A56" s="25" t="s">
        <v>47</v>
      </c>
      <c r="B56" s="26" t="s">
        <v>106</v>
      </c>
      <c r="C56" s="27">
        <v>1175.44</v>
      </c>
      <c r="D56" s="27">
        <v>965.6</v>
      </c>
      <c r="E56" s="27">
        <v>103.6</v>
      </c>
      <c r="F56" s="27">
        <v>709.637</v>
      </c>
      <c r="G56" s="27">
        <v>59.663</v>
      </c>
      <c r="H56" s="50">
        <f aca="true" t="shared" si="19" ref="H56:P56">H57+H58</f>
        <v>430.265</v>
      </c>
      <c r="I56" s="50">
        <f t="shared" si="19"/>
        <v>42.931</v>
      </c>
      <c r="J56" s="50">
        <f t="shared" si="19"/>
        <v>387.33399999999995</v>
      </c>
      <c r="K56" s="50">
        <f t="shared" si="19"/>
        <v>33.861000000000004</v>
      </c>
      <c r="L56" s="50">
        <f t="shared" si="19"/>
        <v>0</v>
      </c>
      <c r="M56" s="65">
        <f t="shared" si="19"/>
        <v>0</v>
      </c>
      <c r="N56" s="50">
        <f t="shared" si="19"/>
        <v>80</v>
      </c>
      <c r="O56" s="50">
        <f t="shared" si="19"/>
        <v>0</v>
      </c>
      <c r="P56" s="50">
        <f t="shared" si="19"/>
        <v>0</v>
      </c>
    </row>
    <row r="57" spans="1:16" ht="15.75">
      <c r="A57" s="19" t="s">
        <v>11</v>
      </c>
      <c r="B57" s="20" t="s">
        <v>12</v>
      </c>
      <c r="C57" s="21">
        <v>862.95</v>
      </c>
      <c r="D57" s="21">
        <v>709.12</v>
      </c>
      <c r="E57" s="21">
        <v>76.6</v>
      </c>
      <c r="F57" s="21">
        <v>523.916</v>
      </c>
      <c r="G57" s="21">
        <v>41.583</v>
      </c>
      <c r="H57" s="51">
        <v>312.709</v>
      </c>
      <c r="I57" s="51">
        <v>32.6</v>
      </c>
      <c r="J57" s="51">
        <f>H57-I57</f>
        <v>280.109</v>
      </c>
      <c r="K57" s="51">
        <v>25.082</v>
      </c>
      <c r="L57" s="51"/>
      <c r="M57" s="66"/>
      <c r="N57" s="52">
        <v>60</v>
      </c>
      <c r="O57" s="52"/>
      <c r="P57" s="52"/>
    </row>
    <row r="58" spans="1:16" ht="15.75">
      <c r="A58" s="19" t="s">
        <v>13</v>
      </c>
      <c r="B58" s="20" t="s">
        <v>14</v>
      </c>
      <c r="C58" s="21">
        <v>312.49</v>
      </c>
      <c r="D58" s="21">
        <v>256.48</v>
      </c>
      <c r="E58" s="21">
        <v>27</v>
      </c>
      <c r="F58" s="21">
        <v>185.721</v>
      </c>
      <c r="G58" s="21">
        <v>18.08</v>
      </c>
      <c r="H58" s="51">
        <v>117.556</v>
      </c>
      <c r="I58" s="51">
        <v>10.331</v>
      </c>
      <c r="J58" s="51">
        <f>H58-I58</f>
        <v>107.225</v>
      </c>
      <c r="K58" s="51">
        <v>8.779</v>
      </c>
      <c r="L58" s="51"/>
      <c r="M58" s="66"/>
      <c r="N58" s="52">
        <v>20</v>
      </c>
      <c r="O58" s="52"/>
      <c r="P58" s="52"/>
    </row>
    <row r="59" spans="1:16" ht="31.5">
      <c r="A59" s="25" t="s">
        <v>49</v>
      </c>
      <c r="B59" s="26" t="s">
        <v>50</v>
      </c>
      <c r="C59" s="27">
        <v>430.93</v>
      </c>
      <c r="D59" s="27">
        <v>367.31</v>
      </c>
      <c r="E59" s="27">
        <v>40.9</v>
      </c>
      <c r="F59" s="27">
        <v>284.064</v>
      </c>
      <c r="G59" s="27">
        <v>17.078</v>
      </c>
      <c r="H59" s="50">
        <f aca="true" t="shared" si="20" ref="H59:P59">H60+H61</f>
        <v>132.737</v>
      </c>
      <c r="I59" s="50">
        <f t="shared" si="20"/>
        <v>18.436999999999998</v>
      </c>
      <c r="J59" s="50">
        <f t="shared" si="20"/>
        <v>114.3</v>
      </c>
      <c r="K59" s="50">
        <f t="shared" si="20"/>
        <v>14.128</v>
      </c>
      <c r="L59" s="50">
        <f t="shared" si="20"/>
        <v>0</v>
      </c>
      <c r="M59" s="65">
        <f t="shared" si="20"/>
        <v>0</v>
      </c>
      <c r="N59" s="50">
        <f t="shared" si="20"/>
        <v>34</v>
      </c>
      <c r="O59" s="50">
        <f t="shared" si="20"/>
        <v>0</v>
      </c>
      <c r="P59" s="50">
        <f t="shared" si="20"/>
        <v>0</v>
      </c>
    </row>
    <row r="60" spans="1:16" ht="15.75">
      <c r="A60" s="19" t="s">
        <v>11</v>
      </c>
      <c r="B60" s="20" t="s">
        <v>12</v>
      </c>
      <c r="C60" s="21">
        <v>316.16</v>
      </c>
      <c r="D60" s="21">
        <v>269.43</v>
      </c>
      <c r="E60" s="21">
        <v>30</v>
      </c>
      <c r="F60" s="21">
        <v>207.999</v>
      </c>
      <c r="G60" s="21">
        <v>12.454</v>
      </c>
      <c r="H60" s="51">
        <v>97.696</v>
      </c>
      <c r="I60" s="51">
        <v>13.392</v>
      </c>
      <c r="J60" s="51">
        <f>H60-I60</f>
        <v>84.304</v>
      </c>
      <c r="K60" s="51">
        <v>10.465</v>
      </c>
      <c r="L60" s="51"/>
      <c r="M60" s="66"/>
      <c r="N60" s="52">
        <v>25</v>
      </c>
      <c r="O60" s="52"/>
      <c r="P60" s="52"/>
    </row>
    <row r="61" spans="1:16" ht="15.75">
      <c r="A61" s="19" t="s">
        <v>13</v>
      </c>
      <c r="B61" s="20" t="s">
        <v>14</v>
      </c>
      <c r="C61" s="21">
        <v>114.77</v>
      </c>
      <c r="D61" s="21">
        <v>97.88</v>
      </c>
      <c r="E61" s="21">
        <v>10.9</v>
      </c>
      <c r="F61" s="21">
        <v>76.065</v>
      </c>
      <c r="G61" s="21">
        <v>4.624</v>
      </c>
      <c r="H61" s="51">
        <v>35.041</v>
      </c>
      <c r="I61" s="51">
        <v>5.045</v>
      </c>
      <c r="J61" s="51">
        <f>H61-I61</f>
        <v>29.995999999999995</v>
      </c>
      <c r="K61" s="51">
        <v>3.663</v>
      </c>
      <c r="L61" s="51"/>
      <c r="M61" s="66"/>
      <c r="N61" s="52">
        <v>9</v>
      </c>
      <c r="O61" s="52"/>
      <c r="P61" s="52"/>
    </row>
    <row r="62" spans="1:16" ht="15.75">
      <c r="A62" s="34"/>
      <c r="B62" s="35" t="s">
        <v>115</v>
      </c>
      <c r="C62" s="36"/>
      <c r="D62" s="36"/>
      <c r="E62" s="36"/>
      <c r="F62" s="36"/>
      <c r="G62" s="36"/>
      <c r="H62" s="54">
        <f>H63+H66+H69+H72+H75+H78+H81+H84</f>
        <v>3033.127000000001</v>
      </c>
      <c r="I62" s="54">
        <f aca="true" t="shared" si="21" ref="I62:P62">I63+I66+I69+I72+I75+I78+I81+I84</f>
        <v>3543.6620000000003</v>
      </c>
      <c r="J62" s="54">
        <f t="shared" si="21"/>
        <v>-510.5350000000001</v>
      </c>
      <c r="K62" s="54">
        <f t="shared" si="21"/>
        <v>0</v>
      </c>
      <c r="L62" s="54">
        <f t="shared" si="21"/>
        <v>-510.5350000000001</v>
      </c>
      <c r="M62" s="54">
        <f t="shared" si="21"/>
        <v>0</v>
      </c>
      <c r="N62" s="54">
        <f t="shared" si="21"/>
        <v>5817.9</v>
      </c>
      <c r="O62" s="54">
        <f t="shared" si="21"/>
        <v>0</v>
      </c>
      <c r="P62" s="54">
        <f t="shared" si="21"/>
        <v>0</v>
      </c>
    </row>
    <row r="63" spans="1:16" ht="15.75">
      <c r="A63" s="25" t="s">
        <v>53</v>
      </c>
      <c r="B63" s="26" t="s">
        <v>54</v>
      </c>
      <c r="C63" s="27">
        <v>24288.341</v>
      </c>
      <c r="D63" s="27">
        <v>24288.341</v>
      </c>
      <c r="E63" s="27">
        <v>0</v>
      </c>
      <c r="F63" s="27">
        <v>21584.847</v>
      </c>
      <c r="G63" s="27">
        <v>2725.127</v>
      </c>
      <c r="H63" s="50">
        <f aca="true" t="shared" si="22" ref="H63:P63">H64+H65</f>
        <v>1876.7510000000002</v>
      </c>
      <c r="I63" s="50">
        <f t="shared" si="22"/>
        <v>1875.8560000000002</v>
      </c>
      <c r="J63" s="50">
        <f t="shared" si="22"/>
        <v>0.8949999999999818</v>
      </c>
      <c r="K63" s="50">
        <f t="shared" si="22"/>
        <v>0</v>
      </c>
      <c r="L63" s="50">
        <f t="shared" si="22"/>
        <v>0.8949999999999818</v>
      </c>
      <c r="M63" s="65">
        <f t="shared" si="22"/>
        <v>0</v>
      </c>
      <c r="N63" s="50">
        <f t="shared" si="22"/>
        <v>2687.7</v>
      </c>
      <c r="O63" s="50">
        <f t="shared" si="22"/>
        <v>0</v>
      </c>
      <c r="P63" s="50">
        <f t="shared" si="22"/>
        <v>0</v>
      </c>
    </row>
    <row r="64" spans="1:16" ht="15.75">
      <c r="A64" s="19" t="s">
        <v>11</v>
      </c>
      <c r="B64" s="20" t="s">
        <v>12</v>
      </c>
      <c r="C64" s="21">
        <v>18159.577</v>
      </c>
      <c r="D64" s="21">
        <v>18159.577</v>
      </c>
      <c r="E64" s="21">
        <v>0</v>
      </c>
      <c r="F64" s="21">
        <v>16187.599</v>
      </c>
      <c r="G64" s="21">
        <v>2039.631</v>
      </c>
      <c r="H64" s="51">
        <v>1416.035</v>
      </c>
      <c r="I64" s="51">
        <v>1415.265</v>
      </c>
      <c r="J64" s="51">
        <f>H64-I64</f>
        <v>0.7699999999999818</v>
      </c>
      <c r="K64" s="51"/>
      <c r="L64" s="51">
        <f>J64-K64</f>
        <v>0.7699999999999818</v>
      </c>
      <c r="M64" s="66"/>
      <c r="N64" s="52">
        <v>2010.3</v>
      </c>
      <c r="O64" s="52"/>
      <c r="P64" s="52"/>
    </row>
    <row r="65" spans="1:16" ht="15.75">
      <c r="A65" s="19" t="s">
        <v>13</v>
      </c>
      <c r="B65" s="20" t="s">
        <v>14</v>
      </c>
      <c r="C65" s="21">
        <v>6128.764</v>
      </c>
      <c r="D65" s="21">
        <v>6128.764</v>
      </c>
      <c r="E65" s="21">
        <v>0</v>
      </c>
      <c r="F65" s="21">
        <v>5397.248</v>
      </c>
      <c r="G65" s="21">
        <v>685.496</v>
      </c>
      <c r="H65" s="51">
        <v>460.716</v>
      </c>
      <c r="I65" s="51">
        <v>460.591</v>
      </c>
      <c r="J65" s="51">
        <f>H65-I65</f>
        <v>0.125</v>
      </c>
      <c r="K65" s="51"/>
      <c r="L65" s="51">
        <f>J65-K65</f>
        <v>0.125</v>
      </c>
      <c r="M65" s="66"/>
      <c r="N65" s="52">
        <v>677.4</v>
      </c>
      <c r="O65" s="52"/>
      <c r="P65" s="52"/>
    </row>
    <row r="66" spans="1:16" ht="15.75">
      <c r="A66" s="25" t="s">
        <v>55</v>
      </c>
      <c r="B66" s="26" t="s">
        <v>56</v>
      </c>
      <c r="C66" s="27">
        <v>8832</v>
      </c>
      <c r="D66" s="27">
        <v>8832</v>
      </c>
      <c r="E66" s="27">
        <v>0</v>
      </c>
      <c r="F66" s="27">
        <v>8401.009</v>
      </c>
      <c r="G66" s="27">
        <v>749.752</v>
      </c>
      <c r="H66" s="50">
        <f aca="true" t="shared" si="23" ref="H66:P66">H67+H68</f>
        <v>0</v>
      </c>
      <c r="I66" s="50">
        <f t="shared" si="23"/>
        <v>516.71</v>
      </c>
      <c r="J66" s="50">
        <f t="shared" si="23"/>
        <v>-516.71</v>
      </c>
      <c r="K66" s="50">
        <f t="shared" si="23"/>
        <v>0</v>
      </c>
      <c r="L66" s="50">
        <f t="shared" si="23"/>
        <v>-516.71</v>
      </c>
      <c r="M66" s="65">
        <f t="shared" si="23"/>
        <v>0</v>
      </c>
      <c r="N66" s="50">
        <f t="shared" si="23"/>
        <v>952</v>
      </c>
      <c r="O66" s="50">
        <f t="shared" si="23"/>
        <v>0</v>
      </c>
      <c r="P66" s="50">
        <f t="shared" si="23"/>
        <v>0</v>
      </c>
    </row>
    <row r="67" spans="1:16" ht="15.75">
      <c r="A67" s="19" t="s">
        <v>11</v>
      </c>
      <c r="B67" s="20" t="s">
        <v>12</v>
      </c>
      <c r="C67" s="21">
        <v>6691.61</v>
      </c>
      <c r="D67" s="21">
        <v>6691.61</v>
      </c>
      <c r="E67" s="21">
        <v>0</v>
      </c>
      <c r="F67" s="21">
        <v>6260.619</v>
      </c>
      <c r="G67" s="21">
        <v>457.82</v>
      </c>
      <c r="H67" s="51">
        <v>0</v>
      </c>
      <c r="I67" s="51">
        <v>391.417</v>
      </c>
      <c r="J67" s="51">
        <f>H67-I67</f>
        <v>-391.417</v>
      </c>
      <c r="K67" s="51"/>
      <c r="L67" s="51">
        <f>J67-K67</f>
        <v>-391.417</v>
      </c>
      <c r="M67" s="66"/>
      <c r="N67" s="52">
        <v>698</v>
      </c>
      <c r="O67" s="52"/>
      <c r="P67" s="52"/>
    </row>
    <row r="68" spans="1:16" ht="15.75">
      <c r="A68" s="19" t="s">
        <v>13</v>
      </c>
      <c r="B68" s="20" t="s">
        <v>14</v>
      </c>
      <c r="C68" s="21">
        <v>2140.39</v>
      </c>
      <c r="D68" s="21">
        <v>2140.39</v>
      </c>
      <c r="E68" s="21">
        <v>0</v>
      </c>
      <c r="F68" s="21">
        <v>2140.39</v>
      </c>
      <c r="G68" s="21">
        <v>291.932</v>
      </c>
      <c r="H68" s="51">
        <v>0</v>
      </c>
      <c r="I68" s="51">
        <v>125.293</v>
      </c>
      <c r="J68" s="51">
        <f>H68-I68</f>
        <v>-125.293</v>
      </c>
      <c r="K68" s="51"/>
      <c r="L68" s="51">
        <f>J68-K68</f>
        <v>-125.293</v>
      </c>
      <c r="M68" s="66"/>
      <c r="N68" s="52">
        <v>254</v>
      </c>
      <c r="O68" s="52"/>
      <c r="P68" s="52"/>
    </row>
    <row r="69" spans="1:16" ht="31.5">
      <c r="A69" s="25" t="s">
        <v>57</v>
      </c>
      <c r="B69" s="26" t="s">
        <v>58</v>
      </c>
      <c r="C69" s="27">
        <v>5400</v>
      </c>
      <c r="D69" s="27">
        <v>5400</v>
      </c>
      <c r="E69" s="27">
        <v>0</v>
      </c>
      <c r="F69" s="27">
        <v>4812.096</v>
      </c>
      <c r="G69" s="27">
        <v>645.023</v>
      </c>
      <c r="H69" s="50">
        <f aca="true" t="shared" si="24" ref="H69:P69">H70+H71</f>
        <v>428.903</v>
      </c>
      <c r="I69" s="50">
        <f t="shared" si="24"/>
        <v>427.678</v>
      </c>
      <c r="J69" s="50">
        <f t="shared" si="24"/>
        <v>1.225000000000037</v>
      </c>
      <c r="K69" s="50">
        <f t="shared" si="24"/>
        <v>0</v>
      </c>
      <c r="L69" s="50">
        <f t="shared" si="24"/>
        <v>1.225000000000037</v>
      </c>
      <c r="M69" s="65">
        <f t="shared" si="24"/>
        <v>0</v>
      </c>
      <c r="N69" s="50">
        <f t="shared" si="24"/>
        <v>568.7</v>
      </c>
      <c r="O69" s="50">
        <f t="shared" si="24"/>
        <v>0</v>
      </c>
      <c r="P69" s="50">
        <f t="shared" si="24"/>
        <v>0</v>
      </c>
    </row>
    <row r="70" spans="1:16" ht="15.75">
      <c r="A70" s="19" t="s">
        <v>11</v>
      </c>
      <c r="B70" s="20" t="s">
        <v>12</v>
      </c>
      <c r="C70" s="21">
        <v>4010</v>
      </c>
      <c r="D70" s="21">
        <v>4010</v>
      </c>
      <c r="E70" s="21">
        <v>0</v>
      </c>
      <c r="F70" s="21">
        <v>3569.666</v>
      </c>
      <c r="G70" s="21">
        <v>476.9</v>
      </c>
      <c r="H70" s="51">
        <v>320.733</v>
      </c>
      <c r="I70" s="51">
        <v>319.977</v>
      </c>
      <c r="J70" s="51">
        <f>H70-I70</f>
        <v>0.7560000000000286</v>
      </c>
      <c r="K70" s="51"/>
      <c r="L70" s="51">
        <f>J70-K70</f>
        <v>0.7560000000000286</v>
      </c>
      <c r="M70" s="66"/>
      <c r="N70" s="52">
        <v>423.6</v>
      </c>
      <c r="O70" s="52"/>
      <c r="P70" s="52"/>
    </row>
    <row r="71" spans="1:16" ht="15.75">
      <c r="A71" s="19" t="s">
        <v>13</v>
      </c>
      <c r="B71" s="20" t="s">
        <v>14</v>
      </c>
      <c r="C71" s="21">
        <v>1390</v>
      </c>
      <c r="D71" s="21">
        <v>1390</v>
      </c>
      <c r="E71" s="21">
        <v>0</v>
      </c>
      <c r="F71" s="21">
        <v>1242.43</v>
      </c>
      <c r="G71" s="21">
        <v>168.122</v>
      </c>
      <c r="H71" s="51">
        <v>108.17</v>
      </c>
      <c r="I71" s="51">
        <v>107.701</v>
      </c>
      <c r="J71" s="51">
        <f>H71-I71</f>
        <v>0.4690000000000083</v>
      </c>
      <c r="K71" s="51"/>
      <c r="L71" s="51">
        <f>J71-K71</f>
        <v>0.4690000000000083</v>
      </c>
      <c r="M71" s="66"/>
      <c r="N71" s="52">
        <v>145.1</v>
      </c>
      <c r="O71" s="52"/>
      <c r="P71" s="52"/>
    </row>
    <row r="72" spans="1:16" ht="15.75">
      <c r="A72" s="25" t="s">
        <v>59</v>
      </c>
      <c r="B72" s="26" t="s">
        <v>109</v>
      </c>
      <c r="C72" s="27">
        <v>3832.7</v>
      </c>
      <c r="D72" s="27">
        <v>3832.7</v>
      </c>
      <c r="E72" s="27">
        <v>0</v>
      </c>
      <c r="F72" s="27">
        <v>3461.114</v>
      </c>
      <c r="G72" s="27">
        <v>256.037</v>
      </c>
      <c r="H72" s="50">
        <f aca="true" t="shared" si="25" ref="H72:P72">H73+H74</f>
        <v>183.82</v>
      </c>
      <c r="I72" s="50">
        <f t="shared" si="25"/>
        <v>182.54</v>
      </c>
      <c r="J72" s="50">
        <f t="shared" si="25"/>
        <v>1.2800000000000111</v>
      </c>
      <c r="K72" s="50">
        <f t="shared" si="25"/>
        <v>0</v>
      </c>
      <c r="L72" s="50">
        <f t="shared" si="25"/>
        <v>1.2800000000000111</v>
      </c>
      <c r="M72" s="65">
        <f t="shared" si="25"/>
        <v>0</v>
      </c>
      <c r="N72" s="50">
        <f t="shared" si="25"/>
        <v>450</v>
      </c>
      <c r="O72" s="50">
        <f t="shared" si="25"/>
        <v>0</v>
      </c>
      <c r="P72" s="50">
        <f t="shared" si="25"/>
        <v>0</v>
      </c>
    </row>
    <row r="73" spans="1:16" ht="15.75">
      <c r="A73" s="19" t="s">
        <v>11</v>
      </c>
      <c r="B73" s="20" t="s">
        <v>12</v>
      </c>
      <c r="C73" s="21">
        <v>2860.7</v>
      </c>
      <c r="D73" s="21">
        <v>2860.7</v>
      </c>
      <c r="E73" s="21">
        <v>0</v>
      </c>
      <c r="F73" s="21">
        <v>2536.796</v>
      </c>
      <c r="G73" s="21">
        <v>142.849</v>
      </c>
      <c r="H73" s="51">
        <v>183.209</v>
      </c>
      <c r="I73" s="51">
        <v>182.54</v>
      </c>
      <c r="J73" s="51">
        <f>H73-I73</f>
        <v>0.6690000000000111</v>
      </c>
      <c r="K73" s="51"/>
      <c r="L73" s="51">
        <f>J73-K73</f>
        <v>0.6690000000000111</v>
      </c>
      <c r="M73" s="66"/>
      <c r="N73" s="52">
        <v>330</v>
      </c>
      <c r="O73" s="52"/>
      <c r="P73" s="52"/>
    </row>
    <row r="74" spans="1:16" ht="15.75">
      <c r="A74" s="19" t="s">
        <v>13</v>
      </c>
      <c r="B74" s="20" t="s">
        <v>14</v>
      </c>
      <c r="C74" s="21">
        <v>972</v>
      </c>
      <c r="D74" s="21">
        <v>972</v>
      </c>
      <c r="E74" s="21">
        <v>0</v>
      </c>
      <c r="F74" s="21">
        <v>924.318</v>
      </c>
      <c r="G74" s="21">
        <v>113.188</v>
      </c>
      <c r="H74" s="51">
        <v>0.611</v>
      </c>
      <c r="I74" s="51"/>
      <c r="J74" s="51">
        <f>H74-I74</f>
        <v>0.611</v>
      </c>
      <c r="K74" s="51"/>
      <c r="L74" s="51">
        <f>J74-K74</f>
        <v>0.611</v>
      </c>
      <c r="M74" s="66"/>
      <c r="N74" s="52">
        <v>120</v>
      </c>
      <c r="O74" s="52"/>
      <c r="P74" s="52"/>
    </row>
    <row r="75" spans="1:16" ht="47.25">
      <c r="A75" s="37" t="s">
        <v>61</v>
      </c>
      <c r="B75" s="38" t="s">
        <v>62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55">
        <f aca="true" t="shared" si="26" ref="H75:P75">H76+H77</f>
        <v>369.175</v>
      </c>
      <c r="I75" s="55">
        <f t="shared" si="26"/>
        <v>369.175</v>
      </c>
      <c r="J75" s="55">
        <f t="shared" si="26"/>
        <v>0</v>
      </c>
      <c r="K75" s="55">
        <f t="shared" si="26"/>
        <v>0</v>
      </c>
      <c r="L75" s="55">
        <f t="shared" si="26"/>
        <v>0</v>
      </c>
      <c r="M75" s="67">
        <f t="shared" si="26"/>
        <v>0</v>
      </c>
      <c r="N75" s="55">
        <f t="shared" si="26"/>
        <v>695.1</v>
      </c>
      <c r="O75" s="55">
        <f t="shared" si="26"/>
        <v>0</v>
      </c>
      <c r="P75" s="55">
        <f t="shared" si="26"/>
        <v>0</v>
      </c>
    </row>
    <row r="76" spans="1:16" ht="15.75">
      <c r="A76" s="19" t="s">
        <v>11</v>
      </c>
      <c r="B76" s="20" t="s">
        <v>12</v>
      </c>
      <c r="C76" s="21">
        <v>0</v>
      </c>
      <c r="D76" s="21">
        <v>0</v>
      </c>
      <c r="E76" s="21">
        <v>0</v>
      </c>
      <c r="F76" s="21">
        <v>0</v>
      </c>
      <c r="G76" s="21">
        <v>0</v>
      </c>
      <c r="H76" s="51">
        <v>278.166</v>
      </c>
      <c r="I76" s="51">
        <v>278.166</v>
      </c>
      <c r="J76" s="51">
        <f>H76-I76</f>
        <v>0</v>
      </c>
      <c r="K76" s="51"/>
      <c r="L76" s="51">
        <f>J76-K76</f>
        <v>0</v>
      </c>
      <c r="M76" s="66"/>
      <c r="N76" s="52">
        <v>510</v>
      </c>
      <c r="O76" s="52"/>
      <c r="P76" s="52"/>
    </row>
    <row r="77" spans="1:16" ht="15.75">
      <c r="A77" s="19" t="s">
        <v>13</v>
      </c>
      <c r="B77" s="20" t="s">
        <v>14</v>
      </c>
      <c r="C77" s="21">
        <v>0</v>
      </c>
      <c r="D77" s="21">
        <v>0</v>
      </c>
      <c r="E77" s="21">
        <v>0</v>
      </c>
      <c r="F77" s="21">
        <v>0</v>
      </c>
      <c r="G77" s="21">
        <v>0</v>
      </c>
      <c r="H77" s="51">
        <v>91.009</v>
      </c>
      <c r="I77" s="51">
        <v>91.009</v>
      </c>
      <c r="J77" s="51">
        <f>H77-I77</f>
        <v>0</v>
      </c>
      <c r="K77" s="51"/>
      <c r="L77" s="51">
        <f>J77-K77</f>
        <v>0</v>
      </c>
      <c r="M77" s="66"/>
      <c r="N77" s="52">
        <v>185.1</v>
      </c>
      <c r="O77" s="52"/>
      <c r="P77" s="52"/>
    </row>
    <row r="78" spans="1:16" ht="15.75">
      <c r="A78" s="25" t="s">
        <v>63</v>
      </c>
      <c r="B78" s="26" t="s">
        <v>107</v>
      </c>
      <c r="C78" s="27">
        <v>2220</v>
      </c>
      <c r="D78" s="27">
        <v>2220</v>
      </c>
      <c r="E78" s="27">
        <v>168</v>
      </c>
      <c r="F78" s="27">
        <v>2046.849</v>
      </c>
      <c r="G78" s="27">
        <v>153.541</v>
      </c>
      <c r="H78" s="50">
        <f aca="true" t="shared" si="27" ref="H78:P78">H79+H80</f>
        <v>97.349</v>
      </c>
      <c r="I78" s="50">
        <f t="shared" si="27"/>
        <v>96.632</v>
      </c>
      <c r="J78" s="50">
        <f t="shared" si="27"/>
        <v>0.7170000000000059</v>
      </c>
      <c r="K78" s="50">
        <f t="shared" si="27"/>
        <v>0</v>
      </c>
      <c r="L78" s="50">
        <f t="shared" si="27"/>
        <v>0.7170000000000059</v>
      </c>
      <c r="M78" s="65">
        <f t="shared" si="27"/>
        <v>0</v>
      </c>
      <c r="N78" s="50">
        <f t="shared" si="27"/>
        <v>221.5</v>
      </c>
      <c r="O78" s="50">
        <f t="shared" si="27"/>
        <v>0</v>
      </c>
      <c r="P78" s="50">
        <f t="shared" si="27"/>
        <v>0</v>
      </c>
    </row>
    <row r="79" spans="1:16" ht="15.75">
      <c r="A79" s="19" t="s">
        <v>11</v>
      </c>
      <c r="B79" s="20" t="s">
        <v>12</v>
      </c>
      <c r="C79" s="21">
        <v>1640</v>
      </c>
      <c r="D79" s="21">
        <v>1640</v>
      </c>
      <c r="E79" s="21">
        <v>123</v>
      </c>
      <c r="F79" s="21">
        <v>1516.743</v>
      </c>
      <c r="G79" s="21">
        <v>114.374</v>
      </c>
      <c r="H79" s="51">
        <v>72.156</v>
      </c>
      <c r="I79" s="51">
        <v>71.765</v>
      </c>
      <c r="J79" s="51">
        <f>H79-I79</f>
        <v>0.39100000000000534</v>
      </c>
      <c r="K79" s="51"/>
      <c r="L79" s="51">
        <f>J79-K79</f>
        <v>0.39100000000000534</v>
      </c>
      <c r="M79" s="66"/>
      <c r="N79" s="52">
        <v>163.9</v>
      </c>
      <c r="O79" s="52"/>
      <c r="P79" s="52"/>
    </row>
    <row r="80" spans="1:16" ht="15.75">
      <c r="A80" s="19" t="s">
        <v>13</v>
      </c>
      <c r="B80" s="20" t="s">
        <v>14</v>
      </c>
      <c r="C80" s="21">
        <v>580</v>
      </c>
      <c r="D80" s="21">
        <v>580</v>
      </c>
      <c r="E80" s="21">
        <v>45</v>
      </c>
      <c r="F80" s="21">
        <v>530.106</v>
      </c>
      <c r="G80" s="21">
        <v>39.167</v>
      </c>
      <c r="H80" s="51">
        <v>25.193</v>
      </c>
      <c r="I80" s="51">
        <v>24.867</v>
      </c>
      <c r="J80" s="51">
        <f>H80-I80</f>
        <v>0.3260000000000005</v>
      </c>
      <c r="K80" s="51"/>
      <c r="L80" s="51">
        <f>J80-K80</f>
        <v>0.3260000000000005</v>
      </c>
      <c r="M80" s="66"/>
      <c r="N80" s="52">
        <v>57.6</v>
      </c>
      <c r="O80" s="52"/>
      <c r="P80" s="52"/>
    </row>
    <row r="81" spans="1:16" ht="15.75">
      <c r="A81" s="25" t="s">
        <v>67</v>
      </c>
      <c r="B81" s="26" t="s">
        <v>68</v>
      </c>
      <c r="C81" s="27">
        <v>1448.5</v>
      </c>
      <c r="D81" s="27">
        <v>1448.5</v>
      </c>
      <c r="E81" s="27">
        <v>0</v>
      </c>
      <c r="F81" s="27">
        <v>1366.753</v>
      </c>
      <c r="G81" s="27">
        <v>164.689</v>
      </c>
      <c r="H81" s="50">
        <f aca="true" t="shared" si="28" ref="H81:P81">H82+H83</f>
        <v>76.203</v>
      </c>
      <c r="I81" s="50">
        <f t="shared" si="28"/>
        <v>75.071</v>
      </c>
      <c r="J81" s="50">
        <f t="shared" si="28"/>
        <v>1.132000000000001</v>
      </c>
      <c r="K81" s="50">
        <f t="shared" si="28"/>
        <v>0</v>
      </c>
      <c r="L81" s="50">
        <f t="shared" si="28"/>
        <v>1.132000000000001</v>
      </c>
      <c r="M81" s="65">
        <f t="shared" si="28"/>
        <v>0</v>
      </c>
      <c r="N81" s="50">
        <f t="shared" si="28"/>
        <v>183.7</v>
      </c>
      <c r="O81" s="50">
        <f t="shared" si="28"/>
        <v>0</v>
      </c>
      <c r="P81" s="50">
        <f t="shared" si="28"/>
        <v>0</v>
      </c>
    </row>
    <row r="82" spans="1:16" ht="15.75">
      <c r="A82" s="19" t="s">
        <v>11</v>
      </c>
      <c r="B82" s="20" t="s">
        <v>12</v>
      </c>
      <c r="C82" s="21">
        <v>1081.8</v>
      </c>
      <c r="D82" s="21">
        <v>1081.8</v>
      </c>
      <c r="E82" s="21">
        <v>0</v>
      </c>
      <c r="F82" s="21">
        <v>1021.18</v>
      </c>
      <c r="G82" s="21">
        <v>123.924</v>
      </c>
      <c r="H82" s="51">
        <v>75.845</v>
      </c>
      <c r="I82" s="51">
        <v>75.071</v>
      </c>
      <c r="J82" s="51">
        <f>H82-I82</f>
        <v>0.7740000000000009</v>
      </c>
      <c r="K82" s="51"/>
      <c r="L82" s="51">
        <f>J82-K82</f>
        <v>0.7740000000000009</v>
      </c>
      <c r="M82" s="66"/>
      <c r="N82" s="52">
        <v>135.9</v>
      </c>
      <c r="O82" s="52"/>
      <c r="P82" s="52"/>
    </row>
    <row r="83" spans="1:16" ht="15.75">
      <c r="A83" s="19" t="s">
        <v>13</v>
      </c>
      <c r="B83" s="20" t="s">
        <v>14</v>
      </c>
      <c r="C83" s="21">
        <v>366.7</v>
      </c>
      <c r="D83" s="21">
        <v>366.7</v>
      </c>
      <c r="E83" s="21">
        <v>0</v>
      </c>
      <c r="F83" s="21">
        <v>345.573</v>
      </c>
      <c r="G83" s="21">
        <v>40.765</v>
      </c>
      <c r="H83" s="51">
        <v>0.358</v>
      </c>
      <c r="I83" s="51"/>
      <c r="J83" s="51">
        <f>H83-I83</f>
        <v>0.358</v>
      </c>
      <c r="K83" s="51"/>
      <c r="L83" s="51">
        <f>J83-K83</f>
        <v>0.358</v>
      </c>
      <c r="M83" s="66"/>
      <c r="N83" s="52">
        <v>47.8</v>
      </c>
      <c r="O83" s="52"/>
      <c r="P83" s="52"/>
    </row>
    <row r="84" spans="1:16" ht="15.75">
      <c r="A84" s="25" t="s">
        <v>69</v>
      </c>
      <c r="B84" s="26" t="s">
        <v>108</v>
      </c>
      <c r="C84" s="27">
        <v>670</v>
      </c>
      <c r="D84" s="27">
        <v>670</v>
      </c>
      <c r="E84" s="27">
        <v>0</v>
      </c>
      <c r="F84" s="27">
        <v>596.979</v>
      </c>
      <c r="G84" s="27">
        <v>56.068</v>
      </c>
      <c r="H84" s="50">
        <f aca="true" t="shared" si="29" ref="H84:P84">H85+H86</f>
        <v>0.9259999999999999</v>
      </c>
      <c r="I84" s="50">
        <f t="shared" si="29"/>
        <v>0</v>
      </c>
      <c r="J84" s="50">
        <f t="shared" si="29"/>
        <v>0.9259999999999999</v>
      </c>
      <c r="K84" s="50">
        <f t="shared" si="29"/>
        <v>0</v>
      </c>
      <c r="L84" s="50">
        <f t="shared" si="29"/>
        <v>0.9259999999999999</v>
      </c>
      <c r="M84" s="65">
        <f t="shared" si="29"/>
        <v>0</v>
      </c>
      <c r="N84" s="50">
        <f t="shared" si="29"/>
        <v>59.2</v>
      </c>
      <c r="O84" s="50">
        <f t="shared" si="29"/>
        <v>0</v>
      </c>
      <c r="P84" s="50">
        <f t="shared" si="29"/>
        <v>0</v>
      </c>
    </row>
    <row r="85" spans="1:16" ht="15.75">
      <c r="A85" s="19" t="s">
        <v>11</v>
      </c>
      <c r="B85" s="20" t="s">
        <v>12</v>
      </c>
      <c r="C85" s="21">
        <v>490</v>
      </c>
      <c r="D85" s="21">
        <v>490</v>
      </c>
      <c r="E85" s="21">
        <v>0</v>
      </c>
      <c r="F85" s="21">
        <v>435.231</v>
      </c>
      <c r="G85" s="21">
        <v>38.859</v>
      </c>
      <c r="H85" s="51">
        <v>0.413</v>
      </c>
      <c r="I85" s="51"/>
      <c r="J85" s="51">
        <f>H85-I85</f>
        <v>0.413</v>
      </c>
      <c r="K85" s="51"/>
      <c r="L85" s="51">
        <f>J85-K85</f>
        <v>0.413</v>
      </c>
      <c r="M85" s="66"/>
      <c r="N85" s="52">
        <v>43.4</v>
      </c>
      <c r="O85" s="52"/>
      <c r="P85" s="52"/>
    </row>
    <row r="86" spans="1:16" ht="15.75">
      <c r="A86" s="19" t="s">
        <v>13</v>
      </c>
      <c r="B86" s="20" t="s">
        <v>14</v>
      </c>
      <c r="C86" s="21">
        <v>180</v>
      </c>
      <c r="D86" s="21">
        <v>180</v>
      </c>
      <c r="E86" s="21">
        <v>0</v>
      </c>
      <c r="F86" s="21">
        <v>161.748</v>
      </c>
      <c r="G86" s="21">
        <v>17.209</v>
      </c>
      <c r="H86" s="51">
        <v>0.513</v>
      </c>
      <c r="I86" s="51"/>
      <c r="J86" s="51">
        <f>H86-I86</f>
        <v>0.513</v>
      </c>
      <c r="K86" s="51"/>
      <c r="L86" s="51">
        <f>J86-K86</f>
        <v>0.513</v>
      </c>
      <c r="M86" s="66"/>
      <c r="N86" s="52">
        <v>15.8</v>
      </c>
      <c r="O86" s="52"/>
      <c r="P86" s="52"/>
    </row>
    <row r="87" spans="1:16" ht="15.75">
      <c r="A87" s="40"/>
      <c r="B87" s="41" t="s">
        <v>116</v>
      </c>
      <c r="C87" s="42"/>
      <c r="D87" s="42"/>
      <c r="E87" s="42"/>
      <c r="F87" s="42"/>
      <c r="G87" s="42"/>
      <c r="H87" s="56">
        <f aca="true" t="shared" si="30" ref="H87:P87">H88+H91+H94</f>
        <v>176.052</v>
      </c>
      <c r="I87" s="56">
        <f t="shared" si="30"/>
        <v>59.193</v>
      </c>
      <c r="J87" s="56">
        <f t="shared" si="30"/>
        <v>116.85900000000001</v>
      </c>
      <c r="K87" s="56">
        <f t="shared" si="30"/>
        <v>63.873999999999995</v>
      </c>
      <c r="L87" s="56">
        <f t="shared" si="30"/>
        <v>52.985000000000014</v>
      </c>
      <c r="M87" s="56">
        <f t="shared" si="30"/>
        <v>-20.9</v>
      </c>
      <c r="N87" s="56">
        <f t="shared" si="30"/>
        <v>121.69999999999999</v>
      </c>
      <c r="O87" s="56">
        <f t="shared" si="30"/>
        <v>0</v>
      </c>
      <c r="P87" s="56">
        <f t="shared" si="30"/>
        <v>0</v>
      </c>
    </row>
    <row r="88" spans="1:16" ht="31.5">
      <c r="A88" s="25" t="s">
        <v>71</v>
      </c>
      <c r="B88" s="26" t="s">
        <v>72</v>
      </c>
      <c r="C88" s="27">
        <v>502</v>
      </c>
      <c r="D88" s="27">
        <v>424.135</v>
      </c>
      <c r="E88" s="27">
        <v>27.737</v>
      </c>
      <c r="F88" s="27">
        <v>379.367</v>
      </c>
      <c r="G88" s="27">
        <v>25.725</v>
      </c>
      <c r="H88" s="50">
        <f aca="true" t="shared" si="31" ref="H88:P88">H89+H90</f>
        <v>108.049</v>
      </c>
      <c r="I88" s="50">
        <f t="shared" si="31"/>
        <v>18.874</v>
      </c>
      <c r="J88" s="50">
        <f t="shared" si="31"/>
        <v>89.17500000000001</v>
      </c>
      <c r="K88" s="50">
        <f t="shared" si="31"/>
        <v>20.314</v>
      </c>
      <c r="L88" s="50">
        <f t="shared" si="31"/>
        <v>68.86100000000002</v>
      </c>
      <c r="M88" s="65">
        <f t="shared" si="31"/>
        <v>0</v>
      </c>
      <c r="N88" s="50">
        <f t="shared" si="31"/>
        <v>35.5</v>
      </c>
      <c r="O88" s="50">
        <f t="shared" si="31"/>
        <v>0</v>
      </c>
      <c r="P88" s="50">
        <f t="shared" si="31"/>
        <v>0</v>
      </c>
    </row>
    <row r="89" spans="1:16" ht="15.75">
      <c r="A89" s="19" t="s">
        <v>11</v>
      </c>
      <c r="B89" s="20" t="s">
        <v>12</v>
      </c>
      <c r="C89" s="21">
        <v>369.7</v>
      </c>
      <c r="D89" s="21">
        <v>309.335</v>
      </c>
      <c r="E89" s="21">
        <v>20.355</v>
      </c>
      <c r="F89" s="21">
        <v>278.758</v>
      </c>
      <c r="G89" s="21">
        <v>19.307</v>
      </c>
      <c r="H89" s="51">
        <v>79.608</v>
      </c>
      <c r="I89" s="51">
        <v>13.847</v>
      </c>
      <c r="J89" s="51">
        <f>H89-I89</f>
        <v>65.76100000000001</v>
      </c>
      <c r="K89" s="51">
        <v>15.014</v>
      </c>
      <c r="L89" s="51">
        <f>J89-K89</f>
        <v>50.747000000000014</v>
      </c>
      <c r="M89" s="66"/>
      <c r="N89" s="52">
        <v>26</v>
      </c>
      <c r="O89" s="52"/>
      <c r="P89" s="52"/>
    </row>
    <row r="90" spans="1:16" ht="15.75">
      <c r="A90" s="19" t="s">
        <v>13</v>
      </c>
      <c r="B90" s="20" t="s">
        <v>14</v>
      </c>
      <c r="C90" s="21">
        <v>132.3</v>
      </c>
      <c r="D90" s="21">
        <v>114.8</v>
      </c>
      <c r="E90" s="21">
        <v>7.382</v>
      </c>
      <c r="F90" s="21">
        <v>100.608</v>
      </c>
      <c r="G90" s="21">
        <v>6.418</v>
      </c>
      <c r="H90" s="51">
        <v>28.441</v>
      </c>
      <c r="I90" s="51">
        <v>5.027</v>
      </c>
      <c r="J90" s="51">
        <f>H90-I90</f>
        <v>23.413999999999998</v>
      </c>
      <c r="K90" s="51">
        <v>5.3</v>
      </c>
      <c r="L90" s="51">
        <f>J90-K90</f>
        <v>18.113999999999997</v>
      </c>
      <c r="M90" s="66"/>
      <c r="N90" s="52">
        <v>9.5</v>
      </c>
      <c r="O90" s="52"/>
      <c r="P90" s="52"/>
    </row>
    <row r="91" spans="1:16" ht="47.25">
      <c r="A91" s="25" t="s">
        <v>73</v>
      </c>
      <c r="B91" s="26" t="s">
        <v>74</v>
      </c>
      <c r="C91" s="27">
        <v>658</v>
      </c>
      <c r="D91" s="27">
        <v>658</v>
      </c>
      <c r="E91" s="27">
        <v>0</v>
      </c>
      <c r="F91" s="27">
        <v>574.962</v>
      </c>
      <c r="G91" s="27">
        <v>31.334</v>
      </c>
      <c r="H91" s="50">
        <f aca="true" t="shared" si="32" ref="H91:P91">H92+H93</f>
        <v>49.937</v>
      </c>
      <c r="I91" s="50">
        <f t="shared" si="32"/>
        <v>24.099000000000004</v>
      </c>
      <c r="J91" s="50">
        <f t="shared" si="32"/>
        <v>25.837999999999994</v>
      </c>
      <c r="K91" s="50">
        <f t="shared" si="32"/>
        <v>32.3</v>
      </c>
      <c r="L91" s="50">
        <f t="shared" si="32"/>
        <v>-6.462000000000005</v>
      </c>
      <c r="M91" s="65">
        <f t="shared" si="32"/>
        <v>-11.4</v>
      </c>
      <c r="N91" s="50">
        <f t="shared" si="32"/>
        <v>57.3</v>
      </c>
      <c r="O91" s="50">
        <f t="shared" si="32"/>
        <v>0</v>
      </c>
      <c r="P91" s="50">
        <f t="shared" si="32"/>
        <v>0</v>
      </c>
    </row>
    <row r="92" spans="1:16" ht="15.75">
      <c r="A92" s="19" t="s">
        <v>11</v>
      </c>
      <c r="B92" s="20" t="s">
        <v>12</v>
      </c>
      <c r="C92" s="21">
        <v>483.3</v>
      </c>
      <c r="D92" s="21">
        <v>483.3</v>
      </c>
      <c r="E92" s="21">
        <v>0</v>
      </c>
      <c r="F92" s="21">
        <v>428.092</v>
      </c>
      <c r="G92" s="21">
        <v>24.919</v>
      </c>
      <c r="H92" s="51">
        <v>30.607</v>
      </c>
      <c r="I92" s="51">
        <v>18.138</v>
      </c>
      <c r="J92" s="51">
        <f>H92-I92</f>
        <v>12.468999999999998</v>
      </c>
      <c r="K92" s="51">
        <v>23.8</v>
      </c>
      <c r="L92" s="51">
        <f>J92-K92</f>
        <v>-11.331000000000003</v>
      </c>
      <c r="M92" s="66">
        <v>-11.4</v>
      </c>
      <c r="N92" s="52">
        <v>42.8</v>
      </c>
      <c r="O92" s="52"/>
      <c r="P92" s="52"/>
    </row>
    <row r="93" spans="1:16" ht="15.75">
      <c r="A93" s="19" t="s">
        <v>13</v>
      </c>
      <c r="B93" s="20" t="s">
        <v>14</v>
      </c>
      <c r="C93" s="21">
        <v>174.7</v>
      </c>
      <c r="D93" s="21">
        <v>174.7</v>
      </c>
      <c r="E93" s="21">
        <v>0</v>
      </c>
      <c r="F93" s="21">
        <v>146.87</v>
      </c>
      <c r="G93" s="21">
        <v>6.415</v>
      </c>
      <c r="H93" s="51">
        <v>19.33</v>
      </c>
      <c r="I93" s="51">
        <v>5.961</v>
      </c>
      <c r="J93" s="51">
        <f>H93-I93</f>
        <v>13.368999999999998</v>
      </c>
      <c r="K93" s="51">
        <v>8.5</v>
      </c>
      <c r="L93" s="51">
        <f>J93-K93</f>
        <v>4.868999999999998</v>
      </c>
      <c r="M93" s="66"/>
      <c r="N93" s="52">
        <v>14.5</v>
      </c>
      <c r="O93" s="52"/>
      <c r="P93" s="52"/>
    </row>
    <row r="94" spans="1:16" ht="47.25">
      <c r="A94" s="25" t="s">
        <v>75</v>
      </c>
      <c r="B94" s="26" t="s">
        <v>76</v>
      </c>
      <c r="C94" s="27">
        <v>251.84</v>
      </c>
      <c r="D94" s="27">
        <v>251.84</v>
      </c>
      <c r="E94" s="27">
        <v>13</v>
      </c>
      <c r="F94" s="27">
        <v>221.213</v>
      </c>
      <c r="G94" s="27">
        <v>8.779</v>
      </c>
      <c r="H94" s="50">
        <f aca="true" t="shared" si="33" ref="H94:P94">H95+H96</f>
        <v>18.066</v>
      </c>
      <c r="I94" s="50">
        <f t="shared" si="33"/>
        <v>16.22</v>
      </c>
      <c r="J94" s="50">
        <f t="shared" si="33"/>
        <v>1.8459999999999992</v>
      </c>
      <c r="K94" s="50">
        <f t="shared" si="33"/>
        <v>11.26</v>
      </c>
      <c r="L94" s="50">
        <f t="shared" si="33"/>
        <v>-9.414000000000001</v>
      </c>
      <c r="M94" s="65">
        <f t="shared" si="33"/>
        <v>-9.5</v>
      </c>
      <c r="N94" s="50">
        <f t="shared" si="33"/>
        <v>28.9</v>
      </c>
      <c r="O94" s="50">
        <f t="shared" si="33"/>
        <v>0</v>
      </c>
      <c r="P94" s="50">
        <f t="shared" si="33"/>
        <v>0</v>
      </c>
    </row>
    <row r="95" spans="1:16" ht="15.75">
      <c r="A95" s="19" t="s">
        <v>11</v>
      </c>
      <c r="B95" s="20" t="s">
        <v>12</v>
      </c>
      <c r="C95" s="21">
        <v>186.914</v>
      </c>
      <c r="D95" s="21">
        <v>186.914</v>
      </c>
      <c r="E95" s="21">
        <v>10</v>
      </c>
      <c r="F95" s="21">
        <v>163.942</v>
      </c>
      <c r="G95" s="21">
        <v>4.526</v>
      </c>
      <c r="H95" s="51">
        <v>13.411</v>
      </c>
      <c r="I95" s="51">
        <v>12.201</v>
      </c>
      <c r="J95" s="51">
        <f>H95-I95</f>
        <v>1.209999999999999</v>
      </c>
      <c r="K95" s="51">
        <v>8.26</v>
      </c>
      <c r="L95" s="51">
        <f>J95-K95</f>
        <v>-7.050000000000001</v>
      </c>
      <c r="M95" s="66">
        <v>-7.1</v>
      </c>
      <c r="N95" s="52">
        <v>21.8</v>
      </c>
      <c r="O95" s="52"/>
      <c r="P95" s="52"/>
    </row>
    <row r="96" spans="1:16" ht="15.75">
      <c r="A96" s="19" t="s">
        <v>13</v>
      </c>
      <c r="B96" s="20" t="s">
        <v>14</v>
      </c>
      <c r="C96" s="21">
        <v>64.926</v>
      </c>
      <c r="D96" s="21">
        <v>64.926</v>
      </c>
      <c r="E96" s="21">
        <v>3</v>
      </c>
      <c r="F96" s="21">
        <v>57.27</v>
      </c>
      <c r="G96" s="21">
        <v>4.253</v>
      </c>
      <c r="H96" s="51">
        <v>4.655</v>
      </c>
      <c r="I96" s="51">
        <v>4.019</v>
      </c>
      <c r="J96" s="51">
        <f>H96-I96</f>
        <v>0.6360000000000001</v>
      </c>
      <c r="K96" s="51">
        <v>3</v>
      </c>
      <c r="L96" s="51">
        <f>J96-K96</f>
        <v>-2.364</v>
      </c>
      <c r="M96" s="66">
        <v>-2.4</v>
      </c>
      <c r="N96" s="52">
        <v>7.1</v>
      </c>
      <c r="O96" s="52"/>
      <c r="P96" s="52"/>
    </row>
    <row r="97" spans="1:16" ht="15.75">
      <c r="A97" s="43"/>
      <c r="B97" s="44" t="s">
        <v>117</v>
      </c>
      <c r="C97" s="45"/>
      <c r="D97" s="45"/>
      <c r="E97" s="45"/>
      <c r="F97" s="45"/>
      <c r="G97" s="45"/>
      <c r="H97" s="57">
        <f aca="true" t="shared" si="34" ref="H97:P97">H98+H101+H104+H107+H110</f>
        <v>633.4329999999999</v>
      </c>
      <c r="I97" s="57">
        <f t="shared" si="34"/>
        <v>411.491</v>
      </c>
      <c r="J97" s="57">
        <f t="shared" si="34"/>
        <v>221.942</v>
      </c>
      <c r="K97" s="57">
        <f t="shared" si="34"/>
        <v>444.40000000000003</v>
      </c>
      <c r="L97" s="57">
        <f>L98+L101+L104+L107+L110</f>
        <v>-222.458</v>
      </c>
      <c r="M97" s="57">
        <f t="shared" si="34"/>
        <v>-252.50000000000003</v>
      </c>
      <c r="N97" s="57">
        <f t="shared" si="34"/>
        <v>916</v>
      </c>
      <c r="O97" s="57">
        <f t="shared" si="34"/>
        <v>0</v>
      </c>
      <c r="P97" s="57">
        <f t="shared" si="34"/>
        <v>0</v>
      </c>
    </row>
    <row r="98" spans="1:16" ht="15.75">
      <c r="A98" s="25" t="s">
        <v>77</v>
      </c>
      <c r="B98" s="26" t="s">
        <v>78</v>
      </c>
      <c r="C98" s="27">
        <v>951.1</v>
      </c>
      <c r="D98" s="27">
        <v>951.1</v>
      </c>
      <c r="E98" s="27">
        <v>0</v>
      </c>
      <c r="F98" s="27">
        <v>801.004</v>
      </c>
      <c r="G98" s="27">
        <v>40.903</v>
      </c>
      <c r="H98" s="50">
        <f aca="true" t="shared" si="35" ref="H98:P98">H99+H100</f>
        <v>96.763</v>
      </c>
      <c r="I98" s="50">
        <f t="shared" si="35"/>
        <v>34.347</v>
      </c>
      <c r="J98" s="50">
        <f t="shared" si="35"/>
        <v>62.416000000000004</v>
      </c>
      <c r="K98" s="50">
        <f t="shared" si="35"/>
        <v>47.7</v>
      </c>
      <c r="L98" s="50">
        <f t="shared" si="35"/>
        <v>14.716000000000005</v>
      </c>
      <c r="M98" s="65">
        <f t="shared" si="35"/>
        <v>0</v>
      </c>
      <c r="N98" s="50">
        <f t="shared" si="35"/>
        <v>107.3</v>
      </c>
      <c r="O98" s="50">
        <f t="shared" si="35"/>
        <v>0</v>
      </c>
      <c r="P98" s="50">
        <f t="shared" si="35"/>
        <v>0</v>
      </c>
    </row>
    <row r="99" spans="1:16" ht="15.75">
      <c r="A99" s="19" t="s">
        <v>11</v>
      </c>
      <c r="B99" s="20" t="s">
        <v>12</v>
      </c>
      <c r="C99" s="21">
        <v>696.8</v>
      </c>
      <c r="D99" s="21">
        <v>696.8</v>
      </c>
      <c r="E99" s="21">
        <v>0</v>
      </c>
      <c r="F99" s="21">
        <v>588.198</v>
      </c>
      <c r="G99" s="21">
        <v>30.339</v>
      </c>
      <c r="H99" s="51">
        <v>69.452</v>
      </c>
      <c r="I99" s="51">
        <v>27.127</v>
      </c>
      <c r="J99" s="51">
        <f>H99-I99</f>
        <v>42.325</v>
      </c>
      <c r="K99" s="51">
        <v>35</v>
      </c>
      <c r="L99" s="51">
        <f>J99-K99</f>
        <v>7.325000000000003</v>
      </c>
      <c r="M99" s="66"/>
      <c r="N99" s="52">
        <v>77.3</v>
      </c>
      <c r="O99" s="52"/>
      <c r="P99" s="52"/>
    </row>
    <row r="100" spans="1:16" ht="15.75">
      <c r="A100" s="19" t="s">
        <v>13</v>
      </c>
      <c r="B100" s="20" t="s">
        <v>14</v>
      </c>
      <c r="C100" s="21">
        <v>254.3</v>
      </c>
      <c r="D100" s="21">
        <v>254.3</v>
      </c>
      <c r="E100" s="21">
        <v>0</v>
      </c>
      <c r="F100" s="21">
        <v>212.806</v>
      </c>
      <c r="G100" s="21">
        <v>10.564</v>
      </c>
      <c r="H100" s="51">
        <v>27.311</v>
      </c>
      <c r="I100" s="51">
        <v>7.22</v>
      </c>
      <c r="J100" s="51">
        <f>H100-I100</f>
        <v>20.091</v>
      </c>
      <c r="K100" s="51">
        <v>12.7</v>
      </c>
      <c r="L100" s="51">
        <f>J100-K100</f>
        <v>7.391000000000002</v>
      </c>
      <c r="M100" s="66"/>
      <c r="N100" s="52">
        <v>30</v>
      </c>
      <c r="O100" s="52"/>
      <c r="P100" s="52"/>
    </row>
    <row r="101" spans="1:16" ht="15.75">
      <c r="A101" s="25" t="s">
        <v>79</v>
      </c>
      <c r="B101" s="26" t="s">
        <v>80</v>
      </c>
      <c r="C101" s="27">
        <v>183.1</v>
      </c>
      <c r="D101" s="27">
        <v>183.1</v>
      </c>
      <c r="E101" s="27">
        <v>0</v>
      </c>
      <c r="F101" s="27">
        <v>152.789</v>
      </c>
      <c r="G101" s="27">
        <v>8.75</v>
      </c>
      <c r="H101" s="50">
        <f aca="true" t="shared" si="36" ref="H101:P101">H102+H103</f>
        <v>21.858999999999998</v>
      </c>
      <c r="I101" s="50">
        <f t="shared" si="36"/>
        <v>8.824</v>
      </c>
      <c r="J101" s="50">
        <f t="shared" si="36"/>
        <v>13.034999999999998</v>
      </c>
      <c r="K101" s="50">
        <f t="shared" si="36"/>
        <v>9.6</v>
      </c>
      <c r="L101" s="50">
        <f t="shared" si="36"/>
        <v>3.4349999999999987</v>
      </c>
      <c r="M101" s="65">
        <f t="shared" si="36"/>
        <v>-0.2</v>
      </c>
      <c r="N101" s="50">
        <f t="shared" si="36"/>
        <v>20</v>
      </c>
      <c r="O101" s="50">
        <f t="shared" si="36"/>
        <v>0</v>
      </c>
      <c r="P101" s="50">
        <f t="shared" si="36"/>
        <v>0</v>
      </c>
    </row>
    <row r="102" spans="1:16" ht="15.75">
      <c r="A102" s="19" t="s">
        <v>11</v>
      </c>
      <c r="B102" s="20" t="s">
        <v>12</v>
      </c>
      <c r="C102" s="21">
        <v>133.7</v>
      </c>
      <c r="D102" s="21">
        <v>133.7</v>
      </c>
      <c r="E102" s="21">
        <v>0</v>
      </c>
      <c r="F102" s="21">
        <v>110.404</v>
      </c>
      <c r="G102" s="21">
        <v>6.42</v>
      </c>
      <c r="H102" s="51">
        <v>17.095</v>
      </c>
      <c r="I102" s="51">
        <v>6.474</v>
      </c>
      <c r="J102" s="51">
        <f>H102-I102</f>
        <v>10.620999999999999</v>
      </c>
      <c r="K102" s="51">
        <v>7</v>
      </c>
      <c r="L102" s="51">
        <f>J102-K102</f>
        <v>3.6209999999999987</v>
      </c>
      <c r="M102" s="66"/>
      <c r="N102" s="52">
        <v>14.6</v>
      </c>
      <c r="O102" s="52"/>
      <c r="P102" s="52"/>
    </row>
    <row r="103" spans="1:16" ht="15.75">
      <c r="A103" s="19" t="s">
        <v>13</v>
      </c>
      <c r="B103" s="20" t="s">
        <v>14</v>
      </c>
      <c r="C103" s="21">
        <v>49.4</v>
      </c>
      <c r="D103" s="21">
        <v>49.4</v>
      </c>
      <c r="E103" s="21">
        <v>0</v>
      </c>
      <c r="F103" s="21">
        <v>42.385</v>
      </c>
      <c r="G103" s="21">
        <v>2.33</v>
      </c>
      <c r="H103" s="51">
        <v>4.764</v>
      </c>
      <c r="I103" s="51">
        <v>2.35</v>
      </c>
      <c r="J103" s="51">
        <f>H103-I103</f>
        <v>2.414</v>
      </c>
      <c r="K103" s="51">
        <v>2.6</v>
      </c>
      <c r="L103" s="51">
        <f>J103-K103</f>
        <v>-0.18599999999999994</v>
      </c>
      <c r="M103" s="66">
        <v>-0.2</v>
      </c>
      <c r="N103" s="52">
        <v>5.4</v>
      </c>
      <c r="O103" s="52"/>
      <c r="P103" s="52"/>
    </row>
    <row r="104" spans="1:16" ht="31.5">
      <c r="A104" s="25" t="s">
        <v>81</v>
      </c>
      <c r="B104" s="26" t="s">
        <v>82</v>
      </c>
      <c r="C104" s="27">
        <v>1471.9</v>
      </c>
      <c r="D104" s="27">
        <v>1471.9</v>
      </c>
      <c r="E104" s="27">
        <v>0</v>
      </c>
      <c r="F104" s="27">
        <v>1303.311</v>
      </c>
      <c r="G104" s="27">
        <v>65.609</v>
      </c>
      <c r="H104" s="50">
        <f aca="true" t="shared" si="37" ref="H104:P104">H105+H106</f>
        <v>92.328</v>
      </c>
      <c r="I104" s="50">
        <f t="shared" si="37"/>
        <v>65.565</v>
      </c>
      <c r="J104" s="50">
        <f t="shared" si="37"/>
        <v>26.76300000000001</v>
      </c>
      <c r="K104" s="50">
        <f t="shared" si="37"/>
        <v>81.8</v>
      </c>
      <c r="L104" s="50">
        <f t="shared" si="37"/>
        <v>-55.03699999999999</v>
      </c>
      <c r="M104" s="65">
        <f t="shared" si="37"/>
        <v>-55.2</v>
      </c>
      <c r="N104" s="50">
        <f t="shared" si="37"/>
        <v>174.60000000000002</v>
      </c>
      <c r="O104" s="50">
        <f t="shared" si="37"/>
        <v>0</v>
      </c>
      <c r="P104" s="50">
        <f t="shared" si="37"/>
        <v>0</v>
      </c>
    </row>
    <row r="105" spans="1:16" ht="15.75">
      <c r="A105" s="19" t="s">
        <v>11</v>
      </c>
      <c r="B105" s="20" t="s">
        <v>12</v>
      </c>
      <c r="C105" s="21">
        <v>1076.2</v>
      </c>
      <c r="D105" s="21">
        <v>1076.2</v>
      </c>
      <c r="E105" s="21">
        <v>0</v>
      </c>
      <c r="F105" s="21">
        <v>954.237</v>
      </c>
      <c r="G105" s="21">
        <v>48.397</v>
      </c>
      <c r="H105" s="51">
        <v>66.013</v>
      </c>
      <c r="I105" s="51">
        <v>48.037</v>
      </c>
      <c r="J105" s="51">
        <f>H105-I105</f>
        <v>17.976000000000006</v>
      </c>
      <c r="K105" s="51">
        <v>60</v>
      </c>
      <c r="L105" s="51">
        <f>J105-K105</f>
        <v>-42.023999999999994</v>
      </c>
      <c r="M105" s="66">
        <v>-42.1</v>
      </c>
      <c r="N105" s="52">
        <v>127.9</v>
      </c>
      <c r="O105" s="52"/>
      <c r="P105" s="52"/>
    </row>
    <row r="106" spans="1:16" ht="15.75">
      <c r="A106" s="19" t="s">
        <v>13</v>
      </c>
      <c r="B106" s="20" t="s">
        <v>14</v>
      </c>
      <c r="C106" s="21">
        <v>395.7</v>
      </c>
      <c r="D106" s="21">
        <v>395.7</v>
      </c>
      <c r="E106" s="21">
        <v>0</v>
      </c>
      <c r="F106" s="21">
        <v>349.074</v>
      </c>
      <c r="G106" s="21">
        <v>17.211</v>
      </c>
      <c r="H106" s="51">
        <v>26.315</v>
      </c>
      <c r="I106" s="51">
        <v>17.528</v>
      </c>
      <c r="J106" s="51">
        <f>H106-I106</f>
        <v>8.787000000000003</v>
      </c>
      <c r="K106" s="51">
        <v>21.8</v>
      </c>
      <c r="L106" s="51">
        <f>J106-K106</f>
        <v>-13.012999999999998</v>
      </c>
      <c r="M106" s="66">
        <v>-13.1</v>
      </c>
      <c r="N106" s="52">
        <v>46.7</v>
      </c>
      <c r="O106" s="52"/>
      <c r="P106" s="52"/>
    </row>
    <row r="107" spans="1:16" ht="31.5">
      <c r="A107" s="25" t="s">
        <v>83</v>
      </c>
      <c r="B107" s="26" t="s">
        <v>84</v>
      </c>
      <c r="C107" s="27">
        <v>5110</v>
      </c>
      <c r="D107" s="27">
        <v>5110</v>
      </c>
      <c r="E107" s="27">
        <v>0</v>
      </c>
      <c r="F107" s="27">
        <v>4448.923</v>
      </c>
      <c r="G107" s="27">
        <v>176.611</v>
      </c>
      <c r="H107" s="50">
        <f aca="true" t="shared" si="38" ref="H107:P107">H108+H109</f>
        <v>389.976</v>
      </c>
      <c r="I107" s="50">
        <f t="shared" si="38"/>
        <v>293.911</v>
      </c>
      <c r="J107" s="50">
        <f t="shared" si="38"/>
        <v>96.06500000000001</v>
      </c>
      <c r="K107" s="50">
        <f t="shared" si="38"/>
        <v>293</v>
      </c>
      <c r="L107" s="50">
        <f t="shared" si="38"/>
        <v>-196.935</v>
      </c>
      <c r="M107" s="65">
        <f t="shared" si="38"/>
        <v>-197.10000000000002</v>
      </c>
      <c r="N107" s="50">
        <f t="shared" si="38"/>
        <v>591.1</v>
      </c>
      <c r="O107" s="50">
        <f t="shared" si="38"/>
        <v>0</v>
      </c>
      <c r="P107" s="50">
        <f t="shared" si="38"/>
        <v>0</v>
      </c>
    </row>
    <row r="108" spans="1:16" ht="15.75">
      <c r="A108" s="19" t="s">
        <v>11</v>
      </c>
      <c r="B108" s="20" t="s">
        <v>12</v>
      </c>
      <c r="C108" s="21">
        <v>3785</v>
      </c>
      <c r="D108" s="21">
        <v>3785</v>
      </c>
      <c r="E108" s="21">
        <v>0</v>
      </c>
      <c r="F108" s="21">
        <v>3296.97</v>
      </c>
      <c r="G108" s="21">
        <v>127.99</v>
      </c>
      <c r="H108" s="51">
        <v>289.13</v>
      </c>
      <c r="I108" s="51">
        <v>219.963</v>
      </c>
      <c r="J108" s="51">
        <f>H108-I108</f>
        <v>69.167</v>
      </c>
      <c r="K108" s="51">
        <v>215</v>
      </c>
      <c r="L108" s="51">
        <f>J108-K108</f>
        <v>-145.833</v>
      </c>
      <c r="M108" s="66">
        <v>-145.9</v>
      </c>
      <c r="N108" s="52">
        <v>434.1</v>
      </c>
      <c r="O108" s="52"/>
      <c r="P108" s="52"/>
    </row>
    <row r="109" spans="1:16" ht="15.75">
      <c r="A109" s="19" t="s">
        <v>13</v>
      </c>
      <c r="B109" s="20" t="s">
        <v>14</v>
      </c>
      <c r="C109" s="21">
        <v>1325</v>
      </c>
      <c r="D109" s="21">
        <v>1325</v>
      </c>
      <c r="E109" s="21">
        <v>0</v>
      </c>
      <c r="F109" s="21">
        <v>1151.953</v>
      </c>
      <c r="G109" s="21">
        <v>48.621</v>
      </c>
      <c r="H109" s="51">
        <v>100.846</v>
      </c>
      <c r="I109" s="51">
        <v>73.948</v>
      </c>
      <c r="J109" s="51">
        <f>H109-I109</f>
        <v>26.89800000000001</v>
      </c>
      <c r="K109" s="51">
        <v>78</v>
      </c>
      <c r="L109" s="51">
        <f>J109-K109</f>
        <v>-51.10199999999999</v>
      </c>
      <c r="M109" s="66">
        <v>-51.2</v>
      </c>
      <c r="N109" s="52">
        <v>157</v>
      </c>
      <c r="O109" s="52"/>
      <c r="P109" s="52"/>
    </row>
    <row r="110" spans="1:16" ht="31.5">
      <c r="A110" s="25" t="s">
        <v>85</v>
      </c>
      <c r="B110" s="26" t="s">
        <v>86</v>
      </c>
      <c r="C110" s="27">
        <v>250</v>
      </c>
      <c r="D110" s="27">
        <v>250</v>
      </c>
      <c r="E110" s="27">
        <v>0</v>
      </c>
      <c r="F110" s="27">
        <v>207.337</v>
      </c>
      <c r="G110" s="27">
        <v>10.13</v>
      </c>
      <c r="H110" s="50">
        <f aca="true" t="shared" si="39" ref="H110:P110">H111+H112</f>
        <v>32.507</v>
      </c>
      <c r="I110" s="50">
        <f t="shared" si="39"/>
        <v>8.844</v>
      </c>
      <c r="J110" s="50">
        <f t="shared" si="39"/>
        <v>23.662999999999997</v>
      </c>
      <c r="K110" s="50">
        <f t="shared" si="39"/>
        <v>12.3</v>
      </c>
      <c r="L110" s="50">
        <f t="shared" si="39"/>
        <v>11.363</v>
      </c>
      <c r="M110" s="65">
        <f t="shared" si="39"/>
        <v>0</v>
      </c>
      <c r="N110" s="50">
        <f t="shared" si="39"/>
        <v>23</v>
      </c>
      <c r="O110" s="50">
        <f t="shared" si="39"/>
        <v>0</v>
      </c>
      <c r="P110" s="50">
        <f t="shared" si="39"/>
        <v>0</v>
      </c>
    </row>
    <row r="111" spans="1:16" ht="15.75">
      <c r="A111" s="19" t="s">
        <v>11</v>
      </c>
      <c r="B111" s="20" t="s">
        <v>12</v>
      </c>
      <c r="C111" s="21">
        <v>183</v>
      </c>
      <c r="D111" s="21">
        <v>183</v>
      </c>
      <c r="E111" s="21">
        <v>0</v>
      </c>
      <c r="F111" s="21">
        <v>157.399</v>
      </c>
      <c r="G111" s="21">
        <v>8.333</v>
      </c>
      <c r="H111" s="51">
        <v>18.15</v>
      </c>
      <c r="I111" s="51">
        <v>6.886</v>
      </c>
      <c r="J111" s="51">
        <f>H111-I111</f>
        <v>11.264</v>
      </c>
      <c r="K111" s="51">
        <v>9</v>
      </c>
      <c r="L111" s="51">
        <f>J111-K111</f>
        <v>2.2639999999999993</v>
      </c>
      <c r="M111" s="66"/>
      <c r="N111" s="52">
        <v>17</v>
      </c>
      <c r="O111" s="52"/>
      <c r="P111" s="52"/>
    </row>
    <row r="112" spans="1:16" ht="15.75">
      <c r="A112" s="19" t="s">
        <v>13</v>
      </c>
      <c r="B112" s="20" t="s">
        <v>14</v>
      </c>
      <c r="C112" s="21">
        <v>67</v>
      </c>
      <c r="D112" s="21">
        <v>67</v>
      </c>
      <c r="E112" s="21">
        <v>0</v>
      </c>
      <c r="F112" s="21">
        <v>49.937</v>
      </c>
      <c r="G112" s="21">
        <v>1.797</v>
      </c>
      <c r="H112" s="51">
        <v>14.357</v>
      </c>
      <c r="I112" s="51">
        <v>1.958</v>
      </c>
      <c r="J112" s="51">
        <f>H112-I112</f>
        <v>12.399</v>
      </c>
      <c r="K112" s="51">
        <v>3.3</v>
      </c>
      <c r="L112" s="51">
        <f>J112-K112</f>
        <v>9.099</v>
      </c>
      <c r="M112" s="66"/>
      <c r="N112" s="52">
        <v>6</v>
      </c>
      <c r="O112" s="52"/>
      <c r="P112" s="52"/>
    </row>
    <row r="113" spans="1:16" ht="15.75">
      <c r="A113" s="46"/>
      <c r="B113" s="47" t="s">
        <v>118</v>
      </c>
      <c r="C113" s="48"/>
      <c r="D113" s="48"/>
      <c r="E113" s="48"/>
      <c r="F113" s="48"/>
      <c r="G113" s="48"/>
      <c r="H113" s="58">
        <f aca="true" t="shared" si="40" ref="H113:P113">H114+H117+H120</f>
        <v>360.094</v>
      </c>
      <c r="I113" s="58">
        <f t="shared" si="40"/>
        <v>151.97400000000002</v>
      </c>
      <c r="J113" s="58">
        <f t="shared" si="40"/>
        <v>208.11999999999998</v>
      </c>
      <c r="K113" s="58">
        <f>K114+K117+K120</f>
        <v>126.188</v>
      </c>
      <c r="L113" s="58">
        <f>L114+L117+L120</f>
        <v>81.93200000000002</v>
      </c>
      <c r="M113" s="58">
        <f t="shared" si="40"/>
        <v>-15.600000000000001</v>
      </c>
      <c r="N113" s="58">
        <f t="shared" si="40"/>
        <v>341.038</v>
      </c>
      <c r="O113" s="58">
        <f t="shared" si="40"/>
        <v>0</v>
      </c>
      <c r="P113" s="58">
        <f t="shared" si="40"/>
        <v>0</v>
      </c>
    </row>
    <row r="114" spans="1:16" ht="15.75">
      <c r="A114" s="25" t="s">
        <v>87</v>
      </c>
      <c r="B114" s="26" t="s">
        <v>110</v>
      </c>
      <c r="C114" s="27">
        <v>2346</v>
      </c>
      <c r="D114" s="27">
        <v>2271</v>
      </c>
      <c r="E114" s="27">
        <v>156.8</v>
      </c>
      <c r="F114" s="27">
        <v>1917.176</v>
      </c>
      <c r="G114" s="27">
        <v>130.442</v>
      </c>
      <c r="H114" s="50">
        <f aca="true" t="shared" si="41" ref="H114:P114">H115+H116</f>
        <v>222.757</v>
      </c>
      <c r="I114" s="50">
        <f t="shared" si="41"/>
        <v>75.266</v>
      </c>
      <c r="J114" s="50">
        <f t="shared" si="41"/>
        <v>147.49099999999999</v>
      </c>
      <c r="K114" s="50">
        <f>K115+K116</f>
        <v>55.983000000000004</v>
      </c>
      <c r="L114" s="50">
        <f>L115+L116</f>
        <v>91.50800000000001</v>
      </c>
      <c r="M114" s="65">
        <f>M115+M116</f>
        <v>0</v>
      </c>
      <c r="N114" s="50">
        <f t="shared" si="41"/>
        <v>158.038</v>
      </c>
      <c r="O114" s="50">
        <f t="shared" si="41"/>
        <v>0</v>
      </c>
      <c r="P114" s="50">
        <f t="shared" si="41"/>
        <v>0</v>
      </c>
    </row>
    <row r="115" spans="1:16" ht="15.75">
      <c r="A115" s="19" t="s">
        <v>11</v>
      </c>
      <c r="B115" s="20" t="s">
        <v>12</v>
      </c>
      <c r="C115" s="21">
        <v>978.5</v>
      </c>
      <c r="D115" s="21">
        <v>923</v>
      </c>
      <c r="E115" s="21">
        <v>115</v>
      </c>
      <c r="F115" s="21">
        <v>775.46</v>
      </c>
      <c r="G115" s="21">
        <v>55.391</v>
      </c>
      <c r="H115" s="51">
        <v>162.881</v>
      </c>
      <c r="I115" s="51">
        <v>55.149</v>
      </c>
      <c r="J115" s="51">
        <f>H115-I115</f>
        <v>107.732</v>
      </c>
      <c r="K115" s="51">
        <v>41.469</v>
      </c>
      <c r="L115" s="51">
        <f>J115-K115</f>
        <v>66.263</v>
      </c>
      <c r="M115" s="66"/>
      <c r="N115" s="52">
        <v>116.256</v>
      </c>
      <c r="O115" s="52"/>
      <c r="P115" s="52"/>
    </row>
    <row r="116" spans="1:16" ht="15.75">
      <c r="A116" s="19" t="s">
        <v>13</v>
      </c>
      <c r="B116" s="20" t="s">
        <v>14</v>
      </c>
      <c r="C116" s="21">
        <v>354.7</v>
      </c>
      <c r="D116" s="21">
        <v>335.2</v>
      </c>
      <c r="E116" s="21">
        <v>41.8</v>
      </c>
      <c r="F116" s="21">
        <v>280.769</v>
      </c>
      <c r="G116" s="21">
        <v>20.042</v>
      </c>
      <c r="H116" s="51">
        <v>59.876</v>
      </c>
      <c r="I116" s="51">
        <v>20.117</v>
      </c>
      <c r="J116" s="51">
        <f>H116-I116</f>
        <v>39.759</v>
      </c>
      <c r="K116" s="51">
        <v>14.514</v>
      </c>
      <c r="L116" s="51">
        <f>J116-K116</f>
        <v>25.245</v>
      </c>
      <c r="M116" s="66"/>
      <c r="N116" s="52">
        <v>41.782</v>
      </c>
      <c r="O116" s="52"/>
      <c r="P116" s="52"/>
    </row>
    <row r="117" spans="1:16" ht="15.75">
      <c r="A117" s="25">
        <v>130107</v>
      </c>
      <c r="B117" s="26" t="s">
        <v>111</v>
      </c>
      <c r="C117" s="27">
        <v>1012.8</v>
      </c>
      <c r="D117" s="27">
        <v>1012.8</v>
      </c>
      <c r="E117" s="27">
        <v>0</v>
      </c>
      <c r="F117" s="27">
        <v>860.947</v>
      </c>
      <c r="G117" s="27">
        <v>55.01</v>
      </c>
      <c r="H117" s="50">
        <f aca="true" t="shared" si="42" ref="H117:P117">H118+H119</f>
        <v>108.23599999999999</v>
      </c>
      <c r="I117" s="50">
        <f t="shared" si="42"/>
        <v>56.498</v>
      </c>
      <c r="J117" s="50">
        <f t="shared" si="42"/>
        <v>51.738</v>
      </c>
      <c r="K117" s="50">
        <f t="shared" si="42"/>
        <v>47.705</v>
      </c>
      <c r="L117" s="50">
        <f t="shared" si="42"/>
        <v>4.0329999999999995</v>
      </c>
      <c r="M117" s="65">
        <f t="shared" si="42"/>
        <v>-1.9</v>
      </c>
      <c r="N117" s="50">
        <f t="shared" si="42"/>
        <v>135</v>
      </c>
      <c r="O117" s="50">
        <f t="shared" si="42"/>
        <v>0</v>
      </c>
      <c r="P117" s="50">
        <f t="shared" si="42"/>
        <v>0</v>
      </c>
    </row>
    <row r="118" spans="1:16" ht="15.75">
      <c r="A118" s="19" t="s">
        <v>11</v>
      </c>
      <c r="B118" s="20" t="s">
        <v>12</v>
      </c>
      <c r="C118" s="21">
        <v>743.1</v>
      </c>
      <c r="D118" s="21">
        <v>743.1</v>
      </c>
      <c r="E118" s="21">
        <v>0</v>
      </c>
      <c r="F118" s="21">
        <v>636.403</v>
      </c>
      <c r="G118" s="21">
        <v>40.735</v>
      </c>
      <c r="H118" s="51">
        <v>74.696</v>
      </c>
      <c r="I118" s="51">
        <v>41.522</v>
      </c>
      <c r="J118" s="51">
        <f>H118-I118</f>
        <v>33.174</v>
      </c>
      <c r="K118" s="51">
        <v>35</v>
      </c>
      <c r="L118" s="51">
        <f>J118-K118</f>
        <v>-1.8260000000000005</v>
      </c>
      <c r="M118" s="66">
        <v>-1.9</v>
      </c>
      <c r="N118" s="52">
        <v>99</v>
      </c>
      <c r="O118" s="52"/>
      <c r="P118" s="52"/>
    </row>
    <row r="119" spans="1:16" ht="15.75">
      <c r="A119" s="19" t="s">
        <v>13</v>
      </c>
      <c r="B119" s="20" t="s">
        <v>14</v>
      </c>
      <c r="C119" s="21">
        <v>269.7</v>
      </c>
      <c r="D119" s="21">
        <v>269.7</v>
      </c>
      <c r="E119" s="21">
        <v>0</v>
      </c>
      <c r="F119" s="21">
        <v>224.544</v>
      </c>
      <c r="G119" s="21">
        <v>14.274</v>
      </c>
      <c r="H119" s="51">
        <v>33.54</v>
      </c>
      <c r="I119" s="51">
        <v>14.976</v>
      </c>
      <c r="J119" s="51">
        <f>H119-I119</f>
        <v>18.564</v>
      </c>
      <c r="K119" s="51">
        <v>12.705</v>
      </c>
      <c r="L119" s="51">
        <f>J119-K119</f>
        <v>5.859</v>
      </c>
      <c r="M119" s="66"/>
      <c r="N119" s="52">
        <v>36</v>
      </c>
      <c r="O119" s="52"/>
      <c r="P119" s="52"/>
    </row>
    <row r="120" spans="1:16" ht="31.5">
      <c r="A120" s="25" t="s">
        <v>89</v>
      </c>
      <c r="B120" s="26" t="s">
        <v>90</v>
      </c>
      <c r="C120" s="27">
        <v>404.7</v>
      </c>
      <c r="D120" s="27">
        <v>404.7</v>
      </c>
      <c r="E120" s="27">
        <v>10.7</v>
      </c>
      <c r="F120" s="27">
        <v>350.698</v>
      </c>
      <c r="G120" s="27">
        <v>21.244</v>
      </c>
      <c r="H120" s="50">
        <f aca="true" t="shared" si="43" ref="H120:P120">H121+H122</f>
        <v>29.101</v>
      </c>
      <c r="I120" s="50">
        <f t="shared" si="43"/>
        <v>20.21</v>
      </c>
      <c r="J120" s="50">
        <f t="shared" si="43"/>
        <v>8.891000000000002</v>
      </c>
      <c r="K120" s="50">
        <f t="shared" si="43"/>
        <v>22.5</v>
      </c>
      <c r="L120" s="50">
        <f t="shared" si="43"/>
        <v>-13.608999999999998</v>
      </c>
      <c r="M120" s="65">
        <f t="shared" si="43"/>
        <v>-13.700000000000001</v>
      </c>
      <c r="N120" s="50">
        <f t="shared" si="43"/>
        <v>48</v>
      </c>
      <c r="O120" s="50">
        <f t="shared" si="43"/>
        <v>0</v>
      </c>
      <c r="P120" s="50">
        <f t="shared" si="43"/>
        <v>0</v>
      </c>
    </row>
    <row r="121" spans="1:16" ht="15.75">
      <c r="A121" s="19" t="s">
        <v>11</v>
      </c>
      <c r="B121" s="20" t="s">
        <v>12</v>
      </c>
      <c r="C121" s="21">
        <v>297.2</v>
      </c>
      <c r="D121" s="21">
        <v>297.2</v>
      </c>
      <c r="E121" s="21">
        <v>8.2</v>
      </c>
      <c r="F121" s="21">
        <v>259.158</v>
      </c>
      <c r="G121" s="21">
        <v>15.856</v>
      </c>
      <c r="H121" s="51">
        <v>19.742</v>
      </c>
      <c r="I121" s="51">
        <v>15.112</v>
      </c>
      <c r="J121" s="51">
        <f>H121-I121</f>
        <v>4.630000000000001</v>
      </c>
      <c r="K121" s="51">
        <v>16.5</v>
      </c>
      <c r="L121" s="51">
        <f>J121-K121</f>
        <v>-11.87</v>
      </c>
      <c r="M121" s="66">
        <v>-11.9</v>
      </c>
      <c r="N121" s="52">
        <v>35</v>
      </c>
      <c r="O121" s="52"/>
      <c r="P121" s="52"/>
    </row>
    <row r="122" spans="1:16" ht="15.75">
      <c r="A122" s="19" t="s">
        <v>13</v>
      </c>
      <c r="B122" s="20" t="s">
        <v>14</v>
      </c>
      <c r="C122" s="21">
        <v>107.5</v>
      </c>
      <c r="D122" s="21">
        <v>107.5</v>
      </c>
      <c r="E122" s="21">
        <v>2.5</v>
      </c>
      <c r="F122" s="21">
        <v>91.54</v>
      </c>
      <c r="G122" s="21">
        <v>5.388</v>
      </c>
      <c r="H122" s="51">
        <v>9.359</v>
      </c>
      <c r="I122" s="51">
        <v>5.098</v>
      </c>
      <c r="J122" s="51">
        <f>H122-I122</f>
        <v>4.261</v>
      </c>
      <c r="K122" s="51">
        <v>6</v>
      </c>
      <c r="L122" s="51">
        <f>J122-K122</f>
        <v>-1.7389999999999999</v>
      </c>
      <c r="M122" s="66">
        <v>-1.8</v>
      </c>
      <c r="N122" s="52">
        <v>13</v>
      </c>
      <c r="O122" s="52"/>
      <c r="P122" s="52"/>
    </row>
    <row r="123" spans="1:16" ht="15.75">
      <c r="A123" s="31"/>
      <c r="B123" s="32" t="s">
        <v>122</v>
      </c>
      <c r="C123" s="33"/>
      <c r="D123" s="33"/>
      <c r="E123" s="33"/>
      <c r="F123" s="33"/>
      <c r="G123" s="33"/>
      <c r="H123" s="53">
        <f aca="true" t="shared" si="44" ref="H123:P123">H124+H127</f>
        <v>154.41699999999997</v>
      </c>
      <c r="I123" s="53">
        <f t="shared" si="44"/>
        <v>59.31</v>
      </c>
      <c r="J123" s="53">
        <f t="shared" si="44"/>
        <v>95.107</v>
      </c>
      <c r="K123" s="53">
        <f t="shared" si="44"/>
        <v>55.989999999999995</v>
      </c>
      <c r="L123" s="53">
        <f>L124+L127</f>
        <v>39.11699999999999</v>
      </c>
      <c r="M123" s="53">
        <f t="shared" si="44"/>
        <v>-12.3</v>
      </c>
      <c r="N123" s="53">
        <f t="shared" si="44"/>
        <v>129.9</v>
      </c>
      <c r="O123" s="53">
        <f t="shared" si="44"/>
        <v>0</v>
      </c>
      <c r="P123" s="53">
        <f t="shared" si="44"/>
        <v>0</v>
      </c>
    </row>
    <row r="124" spans="1:16" ht="15.75">
      <c r="A124" s="25" t="s">
        <v>91</v>
      </c>
      <c r="B124" s="26" t="s">
        <v>112</v>
      </c>
      <c r="C124" s="27">
        <v>1165.3</v>
      </c>
      <c r="D124" s="27">
        <v>1108.55</v>
      </c>
      <c r="E124" s="27">
        <v>74.38</v>
      </c>
      <c r="F124" s="27">
        <v>960.44</v>
      </c>
      <c r="G124" s="27">
        <v>65.617</v>
      </c>
      <c r="H124" s="50">
        <f aca="true" t="shared" si="45" ref="H124:P124">H125+H126</f>
        <v>67.08099999999999</v>
      </c>
      <c r="I124" s="50">
        <f t="shared" si="45"/>
        <v>5.197</v>
      </c>
      <c r="J124" s="50">
        <f t="shared" si="45"/>
        <v>61.884</v>
      </c>
      <c r="K124" s="50">
        <f t="shared" si="45"/>
        <v>10.59</v>
      </c>
      <c r="L124" s="50">
        <f t="shared" si="45"/>
        <v>51.294</v>
      </c>
      <c r="M124" s="65">
        <f t="shared" si="45"/>
        <v>0</v>
      </c>
      <c r="N124" s="50">
        <f t="shared" si="45"/>
        <v>27.400000000000002</v>
      </c>
      <c r="O124" s="50">
        <f t="shared" si="45"/>
        <v>0</v>
      </c>
      <c r="P124" s="50">
        <f t="shared" si="45"/>
        <v>0</v>
      </c>
    </row>
    <row r="125" spans="1:16" ht="15.75">
      <c r="A125" s="19" t="s">
        <v>11</v>
      </c>
      <c r="B125" s="20" t="s">
        <v>12</v>
      </c>
      <c r="C125" s="21">
        <v>178</v>
      </c>
      <c r="D125" s="21">
        <v>136.65</v>
      </c>
      <c r="E125" s="21">
        <v>15</v>
      </c>
      <c r="F125" s="21">
        <v>121.149</v>
      </c>
      <c r="G125" s="21">
        <v>5.996</v>
      </c>
      <c r="H125" s="51">
        <v>51.16</v>
      </c>
      <c r="I125" s="51">
        <v>4.534</v>
      </c>
      <c r="J125" s="51">
        <f>H125-I125</f>
        <v>46.626</v>
      </c>
      <c r="K125" s="51">
        <v>7.51</v>
      </c>
      <c r="L125" s="51">
        <f>J125-K125</f>
        <v>39.116</v>
      </c>
      <c r="M125" s="66"/>
      <c r="N125" s="52">
        <v>20.1</v>
      </c>
      <c r="O125" s="52"/>
      <c r="P125" s="52"/>
    </row>
    <row r="126" spans="1:16" ht="15.75">
      <c r="A126" s="19" t="s">
        <v>13</v>
      </c>
      <c r="B126" s="20" t="s">
        <v>14</v>
      </c>
      <c r="C126" s="21">
        <v>64.6</v>
      </c>
      <c r="D126" s="21">
        <v>49.2</v>
      </c>
      <c r="E126" s="21">
        <v>5.4</v>
      </c>
      <c r="F126" s="21">
        <v>45.828</v>
      </c>
      <c r="G126" s="21">
        <v>5.486</v>
      </c>
      <c r="H126" s="51">
        <v>15.921</v>
      </c>
      <c r="I126" s="51">
        <v>0.663</v>
      </c>
      <c r="J126" s="51">
        <f>H126-I126</f>
        <v>15.258</v>
      </c>
      <c r="K126" s="51">
        <v>3.08</v>
      </c>
      <c r="L126" s="51">
        <f>J126-K126</f>
        <v>12.177999999999999</v>
      </c>
      <c r="M126" s="66"/>
      <c r="N126" s="52">
        <v>7.3</v>
      </c>
      <c r="O126" s="52"/>
      <c r="P126" s="52"/>
    </row>
    <row r="127" spans="1:16" ht="15.75">
      <c r="A127" s="25" t="s">
        <v>33</v>
      </c>
      <c r="B127" s="26" t="s">
        <v>113</v>
      </c>
      <c r="C127" s="27">
        <v>922.7</v>
      </c>
      <c r="D127" s="27">
        <v>922.7</v>
      </c>
      <c r="E127" s="27">
        <v>53.98</v>
      </c>
      <c r="F127" s="27">
        <v>793.463</v>
      </c>
      <c r="G127" s="27">
        <v>54.135</v>
      </c>
      <c r="H127" s="50">
        <f aca="true" t="shared" si="46" ref="H127:P127">H128+H129</f>
        <v>87.336</v>
      </c>
      <c r="I127" s="50">
        <f t="shared" si="46"/>
        <v>54.113</v>
      </c>
      <c r="J127" s="50">
        <f t="shared" si="46"/>
        <v>33.22299999999999</v>
      </c>
      <c r="K127" s="50">
        <f t="shared" si="46"/>
        <v>45.4</v>
      </c>
      <c r="L127" s="50">
        <f t="shared" si="46"/>
        <v>-12.177000000000005</v>
      </c>
      <c r="M127" s="65">
        <f t="shared" si="46"/>
        <v>-12.3</v>
      </c>
      <c r="N127" s="50">
        <f t="shared" si="46"/>
        <v>102.5</v>
      </c>
      <c r="O127" s="50">
        <f t="shared" si="46"/>
        <v>0</v>
      </c>
      <c r="P127" s="50">
        <f t="shared" si="46"/>
        <v>0</v>
      </c>
    </row>
    <row r="128" spans="1:16" ht="15.75">
      <c r="A128" s="19" t="s">
        <v>11</v>
      </c>
      <c r="B128" s="20" t="s">
        <v>12</v>
      </c>
      <c r="C128" s="21">
        <v>677</v>
      </c>
      <c r="D128" s="21">
        <v>677</v>
      </c>
      <c r="E128" s="21">
        <v>39.6</v>
      </c>
      <c r="F128" s="21">
        <v>580.682</v>
      </c>
      <c r="G128" s="21">
        <v>39.685</v>
      </c>
      <c r="H128" s="51">
        <v>65.517</v>
      </c>
      <c r="I128" s="51">
        <v>39.621</v>
      </c>
      <c r="J128" s="51">
        <f>H128-I128</f>
        <v>25.895999999999994</v>
      </c>
      <c r="K128" s="51">
        <v>33.3</v>
      </c>
      <c r="L128" s="51">
        <f>J128-K128</f>
        <v>-7.4040000000000035</v>
      </c>
      <c r="M128" s="66">
        <v>-7.5</v>
      </c>
      <c r="N128" s="52">
        <v>75.2</v>
      </c>
      <c r="O128" s="52"/>
      <c r="P128" s="52"/>
    </row>
    <row r="129" spans="1:16" ht="15.75">
      <c r="A129" s="19" t="s">
        <v>13</v>
      </c>
      <c r="B129" s="20" t="s">
        <v>14</v>
      </c>
      <c r="C129" s="21">
        <v>245.7</v>
      </c>
      <c r="D129" s="21">
        <v>245.7</v>
      </c>
      <c r="E129" s="21">
        <v>14.38</v>
      </c>
      <c r="F129" s="21">
        <v>212.781</v>
      </c>
      <c r="G129" s="21">
        <v>14.45</v>
      </c>
      <c r="H129" s="51">
        <v>21.819</v>
      </c>
      <c r="I129" s="51">
        <v>14.492</v>
      </c>
      <c r="J129" s="51">
        <f>H129-I129</f>
        <v>7.326999999999998</v>
      </c>
      <c r="K129" s="51">
        <v>12.1</v>
      </c>
      <c r="L129" s="51">
        <f>J129-K129</f>
        <v>-4.7730000000000015</v>
      </c>
      <c r="M129" s="66">
        <v>-4.8</v>
      </c>
      <c r="N129" s="52">
        <v>27.3</v>
      </c>
      <c r="O129" s="52"/>
      <c r="P129" s="52"/>
    </row>
    <row r="130" spans="1:16" ht="18.75">
      <c r="A130" s="25" t="s">
        <v>93</v>
      </c>
      <c r="B130" s="61" t="s">
        <v>94</v>
      </c>
      <c r="C130" s="62">
        <v>135905.849</v>
      </c>
      <c r="D130" s="62">
        <v>127535.124</v>
      </c>
      <c r="E130" s="62">
        <v>7922.867</v>
      </c>
      <c r="F130" s="62">
        <v>109538.809</v>
      </c>
      <c r="G130" s="62">
        <v>9820.77</v>
      </c>
      <c r="H130" s="63">
        <f aca="true" t="shared" si="47" ref="H130:P130">H3+H43+H62+H87+H97+H113+H123</f>
        <v>20166.158000000003</v>
      </c>
      <c r="I130" s="63">
        <f t="shared" si="47"/>
        <v>4580.3460000000005</v>
      </c>
      <c r="J130" s="63">
        <f t="shared" si="47"/>
        <v>15585.812</v>
      </c>
      <c r="K130" s="63">
        <f t="shared" si="47"/>
        <v>3454.364</v>
      </c>
      <c r="L130" s="63">
        <f t="shared" si="47"/>
        <v>-773.162</v>
      </c>
      <c r="M130" s="68">
        <f t="shared" si="47"/>
        <v>-577.4000000000001</v>
      </c>
      <c r="N130" s="63">
        <f t="shared" si="47"/>
        <v>15245.693000000001</v>
      </c>
      <c r="O130" s="63">
        <f t="shared" si="47"/>
        <v>0</v>
      </c>
      <c r="P130" s="63">
        <f t="shared" si="47"/>
        <v>0</v>
      </c>
    </row>
    <row r="131" ht="12.75">
      <c r="O131" s="10"/>
    </row>
    <row r="132" spans="8:15" ht="12.75">
      <c r="H132" s="60">
        <f>H3+H43+H62+H87+H97+H113+H123</f>
        <v>20166.158000000003</v>
      </c>
      <c r="I132" s="2">
        <v>4580.346</v>
      </c>
      <c r="J132" s="60">
        <f>H132-I132</f>
        <v>15585.812000000004</v>
      </c>
      <c r="O132" s="10"/>
    </row>
    <row r="133" ht="12.75">
      <c r="O133" s="10"/>
    </row>
    <row r="134" ht="12.75">
      <c r="O134" s="10"/>
    </row>
    <row r="135" ht="12.75">
      <c r="O135" s="10"/>
    </row>
    <row r="136" ht="12.75">
      <c r="O136" s="10"/>
    </row>
  </sheetData>
  <sheetProtection/>
  <mergeCells count="1">
    <mergeCell ref="B1:N1"/>
  </mergeCells>
  <printOptions/>
  <pageMargins left="0.2362204724409449" right="0.1968503937007874" top="0.3937007874015748" bottom="0.4724409448818898" header="0.2755905511811024" footer="0.1968503937007874"/>
  <pageSetup fitToHeight="3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4"/>
  <sheetViews>
    <sheetView tabSelected="1" view="pageBreakPreview" zoomScaleSheetLayoutView="100" zoomScalePageLayoutView="0" workbookViewId="0" topLeftCell="A1">
      <pane ySplit="6" topLeftCell="BM131" activePane="bottomLeft" state="frozen"/>
      <selection pane="topLeft" activeCell="A1" sqref="A1"/>
      <selection pane="bottomLeft" activeCell="C132" sqref="C132"/>
    </sheetView>
  </sheetViews>
  <sheetFormatPr defaultColWidth="9.140625" defaultRowHeight="12.75"/>
  <cols>
    <col min="2" max="2" width="9.8515625" style="2" bestFit="1" customWidth="1"/>
    <col min="3" max="3" width="78.28125" style="4" customWidth="1"/>
    <col min="4" max="4" width="10.28125" style="2" hidden="1" customWidth="1"/>
    <col min="5" max="5" width="10.421875" style="2" hidden="1" customWidth="1"/>
    <col min="6" max="6" width="9.8515625" style="2" hidden="1" customWidth="1"/>
    <col min="7" max="7" width="10.421875" style="2" hidden="1" customWidth="1"/>
    <col min="8" max="8" width="0.13671875" style="2" customWidth="1"/>
    <col min="9" max="9" width="30.8515625" style="2" customWidth="1"/>
    <col min="10" max="10" width="24.8515625" style="0" customWidth="1"/>
    <col min="11" max="11" width="14.421875" style="80" customWidth="1"/>
    <col min="12" max="12" width="15.00390625" style="0" customWidth="1"/>
    <col min="13" max="13" width="13.8515625" style="70" customWidth="1"/>
    <col min="15" max="15" width="9.57421875" style="0" bestFit="1" customWidth="1"/>
  </cols>
  <sheetData>
    <row r="1" ht="12.75">
      <c r="J1" s="73" t="s">
        <v>164</v>
      </c>
    </row>
    <row r="2" ht="12.75">
      <c r="J2" s="73" t="s">
        <v>159</v>
      </c>
    </row>
    <row r="3" ht="12.75">
      <c r="J3" s="73" t="s">
        <v>160</v>
      </c>
    </row>
    <row r="4" spans="2:12" ht="23.25" customHeight="1">
      <c r="B4" s="16"/>
      <c r="C4" s="89" t="s">
        <v>131</v>
      </c>
      <c r="D4" s="89"/>
      <c r="E4" s="89"/>
      <c r="F4" s="89"/>
      <c r="G4" s="89"/>
      <c r="H4" s="89"/>
      <c r="I4" s="89"/>
      <c r="J4" s="89"/>
      <c r="K4" s="81"/>
      <c r="L4" s="18"/>
    </row>
    <row r="5" spans="2:12" ht="23.25" customHeight="1">
      <c r="B5" s="16"/>
      <c r="C5" s="72"/>
      <c r="D5" s="72"/>
      <c r="E5" s="72"/>
      <c r="F5" s="72"/>
      <c r="G5" s="72"/>
      <c r="H5" s="72"/>
      <c r="I5" s="72"/>
      <c r="K5" s="81" t="s">
        <v>95</v>
      </c>
      <c r="L5" s="18"/>
    </row>
    <row r="6" spans="2:11" s="71" customFormat="1" ht="57.75">
      <c r="B6" s="22"/>
      <c r="C6" s="22"/>
      <c r="D6" s="22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100" t="s">
        <v>132</v>
      </c>
      <c r="J6" s="101" t="s">
        <v>133</v>
      </c>
      <c r="K6" s="102" t="s">
        <v>156</v>
      </c>
    </row>
    <row r="7" spans="2:13" ht="18.75">
      <c r="B7" s="74" t="s">
        <v>7</v>
      </c>
      <c r="C7" s="75" t="s">
        <v>8</v>
      </c>
      <c r="D7" s="76">
        <v>11246.378</v>
      </c>
      <c r="E7" s="76">
        <v>11246.378</v>
      </c>
      <c r="F7" s="76">
        <v>89.8</v>
      </c>
      <c r="G7" s="76">
        <v>10387.423</v>
      </c>
      <c r="H7" s="76">
        <v>1054.084</v>
      </c>
      <c r="I7" s="116">
        <f>I8+I17+I20+I23+I26+I29+I32+I35+I38+I41+I44+I47+I13</f>
        <v>530.086</v>
      </c>
      <c r="J7" s="116">
        <f>J8+J17+J20+J23+J26+J29+J32+J35+J38+J41+J44+J47+J13</f>
        <v>0</v>
      </c>
      <c r="K7" s="116">
        <f>K8+K17+K20+K23+K26+K29+K32+K35+K38+K41+K44+K47+K13</f>
        <v>0</v>
      </c>
      <c r="M7"/>
    </row>
    <row r="8" spans="2:13" ht="15.75">
      <c r="B8" s="25" t="s">
        <v>9</v>
      </c>
      <c r="C8" s="26" t="s">
        <v>10</v>
      </c>
      <c r="D8" s="27">
        <v>3995.7</v>
      </c>
      <c r="E8" s="27">
        <v>3995.7</v>
      </c>
      <c r="F8" s="27">
        <v>0</v>
      </c>
      <c r="G8" s="27">
        <v>3671.008</v>
      </c>
      <c r="H8" s="27">
        <v>374.181</v>
      </c>
      <c r="I8" s="111">
        <f>SUM(I9:I12)</f>
        <v>213.286</v>
      </c>
      <c r="J8" s="111">
        <f>SUM(J9:J12)</f>
        <v>0</v>
      </c>
      <c r="K8" s="110"/>
      <c r="M8"/>
    </row>
    <row r="9" spans="2:13" ht="15.75">
      <c r="B9" s="19" t="s">
        <v>11</v>
      </c>
      <c r="C9" s="20" t="s">
        <v>12</v>
      </c>
      <c r="D9" s="21">
        <v>3010.837</v>
      </c>
      <c r="E9" s="21">
        <v>3010.837</v>
      </c>
      <c r="F9" s="21">
        <v>0</v>
      </c>
      <c r="G9" s="21">
        <v>2750.454</v>
      </c>
      <c r="H9" s="21">
        <v>274.783</v>
      </c>
      <c r="I9" s="112">
        <v>139</v>
      </c>
      <c r="J9" s="113"/>
      <c r="K9" s="110"/>
      <c r="M9"/>
    </row>
    <row r="10" spans="2:13" ht="15.75">
      <c r="B10" s="19" t="s">
        <v>13</v>
      </c>
      <c r="C10" s="20" t="s">
        <v>14</v>
      </c>
      <c r="D10" s="21">
        <v>984.863</v>
      </c>
      <c r="E10" s="21">
        <v>984.863</v>
      </c>
      <c r="F10" s="21">
        <v>0</v>
      </c>
      <c r="G10" s="21">
        <v>920.554</v>
      </c>
      <c r="H10" s="21">
        <v>99.398</v>
      </c>
      <c r="I10" s="112">
        <v>48.9</v>
      </c>
      <c r="J10" s="113"/>
      <c r="K10" s="110"/>
      <c r="M10"/>
    </row>
    <row r="11" spans="2:13" ht="15.75">
      <c r="B11" s="19">
        <v>2210</v>
      </c>
      <c r="C11" s="20" t="s">
        <v>134</v>
      </c>
      <c r="D11" s="21"/>
      <c r="E11" s="21"/>
      <c r="F11" s="21"/>
      <c r="G11" s="21"/>
      <c r="H11" s="21"/>
      <c r="I11" s="112">
        <v>15.386</v>
      </c>
      <c r="J11" s="113"/>
      <c r="K11" s="110"/>
      <c r="M11"/>
    </row>
    <row r="12" spans="2:13" ht="15.75">
      <c r="B12" s="19">
        <v>2240</v>
      </c>
      <c r="C12" s="20" t="s">
        <v>135</v>
      </c>
      <c r="D12" s="21"/>
      <c r="E12" s="21"/>
      <c r="F12" s="21"/>
      <c r="G12" s="21"/>
      <c r="H12" s="21"/>
      <c r="I12" s="112">
        <v>10</v>
      </c>
      <c r="J12" s="113"/>
      <c r="K12" s="110"/>
      <c r="M12"/>
    </row>
    <row r="13" spans="2:11" s="78" customFormat="1" ht="15.75">
      <c r="B13" s="25">
        <v>10</v>
      </c>
      <c r="C13" s="26" t="s">
        <v>16</v>
      </c>
      <c r="D13" s="27"/>
      <c r="E13" s="27"/>
      <c r="F13" s="27"/>
      <c r="G13" s="27"/>
      <c r="H13" s="27"/>
      <c r="I13" s="111">
        <f>SUM(I14:I15)</f>
        <v>53.2</v>
      </c>
      <c r="J13" s="111">
        <f>SUM(J14:J15)</f>
        <v>0</v>
      </c>
      <c r="K13" s="109"/>
    </row>
    <row r="14" spans="2:13" ht="15.75">
      <c r="B14" s="19" t="s">
        <v>11</v>
      </c>
      <c r="C14" s="20" t="s">
        <v>12</v>
      </c>
      <c r="D14" s="21">
        <v>3010.837</v>
      </c>
      <c r="E14" s="21">
        <v>3010.837</v>
      </c>
      <c r="F14" s="21">
        <v>0</v>
      </c>
      <c r="G14" s="21">
        <v>2750.454</v>
      </c>
      <c r="H14" s="21">
        <v>274.783</v>
      </c>
      <c r="I14" s="112">
        <v>39</v>
      </c>
      <c r="J14" s="113"/>
      <c r="K14" s="110"/>
      <c r="M14"/>
    </row>
    <row r="15" spans="2:13" ht="15.75">
      <c r="B15" s="19" t="s">
        <v>13</v>
      </c>
      <c r="C15" s="20" t="s">
        <v>14</v>
      </c>
      <c r="D15" s="21">
        <v>984.863</v>
      </c>
      <c r="E15" s="21">
        <v>984.863</v>
      </c>
      <c r="F15" s="21">
        <v>0</v>
      </c>
      <c r="G15" s="21">
        <v>920.554</v>
      </c>
      <c r="H15" s="21">
        <v>99.398</v>
      </c>
      <c r="I15" s="112">
        <v>14.2</v>
      </c>
      <c r="J15" s="113"/>
      <c r="K15" s="110"/>
      <c r="M15"/>
    </row>
    <row r="16" spans="2:13" ht="15.75">
      <c r="B16" s="19"/>
      <c r="C16" s="20"/>
      <c r="D16" s="21"/>
      <c r="E16" s="21"/>
      <c r="F16" s="21"/>
      <c r="G16" s="21"/>
      <c r="H16" s="21"/>
      <c r="I16" s="112"/>
      <c r="J16" s="113"/>
      <c r="K16" s="110"/>
      <c r="M16"/>
    </row>
    <row r="17" spans="2:13" ht="15.75">
      <c r="B17" s="25" t="s">
        <v>17</v>
      </c>
      <c r="C17" s="26" t="s">
        <v>18</v>
      </c>
      <c r="D17" s="27">
        <v>287.778</v>
      </c>
      <c r="E17" s="27">
        <v>287.778</v>
      </c>
      <c r="F17" s="27">
        <v>0</v>
      </c>
      <c r="G17" s="27">
        <v>274.931</v>
      </c>
      <c r="H17" s="27">
        <v>25.674</v>
      </c>
      <c r="I17" s="111">
        <f>I18+I19</f>
        <v>16.2</v>
      </c>
      <c r="J17" s="111">
        <f>J18+J19</f>
        <v>0</v>
      </c>
      <c r="K17" s="110"/>
      <c r="M17"/>
    </row>
    <row r="18" spans="2:13" ht="15.75">
      <c r="B18" s="19" t="s">
        <v>11</v>
      </c>
      <c r="C18" s="20" t="s">
        <v>12</v>
      </c>
      <c r="D18" s="21">
        <v>218.778</v>
      </c>
      <c r="E18" s="21">
        <v>218.778</v>
      </c>
      <c r="F18" s="21">
        <v>0</v>
      </c>
      <c r="G18" s="21">
        <v>206.658</v>
      </c>
      <c r="H18" s="21">
        <v>15.655</v>
      </c>
      <c r="I18" s="112">
        <v>12</v>
      </c>
      <c r="J18" s="113"/>
      <c r="K18" s="110"/>
      <c r="M18"/>
    </row>
    <row r="19" spans="2:13" ht="15.75">
      <c r="B19" s="19" t="s">
        <v>13</v>
      </c>
      <c r="C19" s="20" t="s">
        <v>14</v>
      </c>
      <c r="D19" s="21">
        <v>69</v>
      </c>
      <c r="E19" s="21">
        <v>69</v>
      </c>
      <c r="F19" s="21">
        <v>0</v>
      </c>
      <c r="G19" s="21">
        <v>68.274</v>
      </c>
      <c r="H19" s="21">
        <v>10.019</v>
      </c>
      <c r="I19" s="112">
        <v>4.2</v>
      </c>
      <c r="J19" s="113"/>
      <c r="K19" s="110"/>
      <c r="M19"/>
    </row>
    <row r="20" spans="2:13" ht="15.75">
      <c r="B20" s="25" t="s">
        <v>19</v>
      </c>
      <c r="C20" s="26" t="s">
        <v>20</v>
      </c>
      <c r="D20" s="27">
        <v>1900.5</v>
      </c>
      <c r="E20" s="27">
        <v>1900.5</v>
      </c>
      <c r="F20" s="27">
        <v>0</v>
      </c>
      <c r="G20" s="27">
        <v>1743.822</v>
      </c>
      <c r="H20" s="27">
        <v>172.118</v>
      </c>
      <c r="I20" s="111">
        <f>I21+I22</f>
        <v>65.3</v>
      </c>
      <c r="J20" s="111">
        <f>J21+J22</f>
        <v>0</v>
      </c>
      <c r="K20" s="110"/>
      <c r="M20"/>
    </row>
    <row r="21" spans="2:13" ht="15.75">
      <c r="B21" s="19" t="s">
        <v>11</v>
      </c>
      <c r="C21" s="20" t="s">
        <v>12</v>
      </c>
      <c r="D21" s="21">
        <v>1442.3</v>
      </c>
      <c r="E21" s="21">
        <v>1442.3</v>
      </c>
      <c r="F21" s="21">
        <v>0</v>
      </c>
      <c r="G21" s="21">
        <v>1332.819</v>
      </c>
      <c r="H21" s="21">
        <v>131.126</v>
      </c>
      <c r="I21" s="112">
        <v>51.5</v>
      </c>
      <c r="J21" s="113"/>
      <c r="K21" s="110"/>
      <c r="M21"/>
    </row>
    <row r="22" spans="2:13" ht="15.75">
      <c r="B22" s="19" t="s">
        <v>13</v>
      </c>
      <c r="C22" s="20" t="s">
        <v>14</v>
      </c>
      <c r="D22" s="21">
        <v>458.2</v>
      </c>
      <c r="E22" s="21">
        <v>458.2</v>
      </c>
      <c r="F22" s="21">
        <v>0</v>
      </c>
      <c r="G22" s="21">
        <v>411.003</v>
      </c>
      <c r="H22" s="21">
        <v>40.992</v>
      </c>
      <c r="I22" s="112">
        <v>13.8</v>
      </c>
      <c r="J22" s="113"/>
      <c r="K22" s="110"/>
      <c r="M22"/>
    </row>
    <row r="23" spans="2:13" ht="15.75">
      <c r="B23" s="25" t="s">
        <v>21</v>
      </c>
      <c r="C23" s="26" t="s">
        <v>22</v>
      </c>
      <c r="D23" s="27">
        <v>311.6</v>
      </c>
      <c r="E23" s="27">
        <v>311.6</v>
      </c>
      <c r="F23" s="27">
        <v>17.3</v>
      </c>
      <c r="G23" s="27">
        <v>293.65</v>
      </c>
      <c r="H23" s="27">
        <v>32.798</v>
      </c>
      <c r="I23" s="111">
        <f>I24+I25</f>
        <v>6.1</v>
      </c>
      <c r="J23" s="111">
        <f>J24+J25</f>
        <v>0</v>
      </c>
      <c r="K23" s="110"/>
      <c r="M23"/>
    </row>
    <row r="24" spans="2:13" ht="15.75">
      <c r="B24" s="19" t="s">
        <v>11</v>
      </c>
      <c r="C24" s="20" t="s">
        <v>12</v>
      </c>
      <c r="D24" s="21">
        <v>229.7</v>
      </c>
      <c r="E24" s="21">
        <v>229.7</v>
      </c>
      <c r="F24" s="21">
        <v>11</v>
      </c>
      <c r="G24" s="21">
        <v>216.059</v>
      </c>
      <c r="H24" s="21">
        <v>22.747</v>
      </c>
      <c r="I24" s="112">
        <v>4</v>
      </c>
      <c r="J24" s="113"/>
      <c r="K24" s="110"/>
      <c r="M24"/>
    </row>
    <row r="25" spans="2:13" ht="15.75">
      <c r="B25" s="19" t="s">
        <v>13</v>
      </c>
      <c r="C25" s="20" t="s">
        <v>14</v>
      </c>
      <c r="D25" s="21">
        <v>81.9</v>
      </c>
      <c r="E25" s="21">
        <v>81.9</v>
      </c>
      <c r="F25" s="21">
        <v>6.3</v>
      </c>
      <c r="G25" s="21">
        <v>77.591</v>
      </c>
      <c r="H25" s="21">
        <v>10.051</v>
      </c>
      <c r="I25" s="112">
        <v>2.1</v>
      </c>
      <c r="J25" s="113"/>
      <c r="K25" s="110"/>
      <c r="M25"/>
    </row>
    <row r="26" spans="2:13" ht="15.75">
      <c r="B26" s="25" t="s">
        <v>23</v>
      </c>
      <c r="C26" s="26" t="s">
        <v>24</v>
      </c>
      <c r="D26" s="27">
        <v>202.3</v>
      </c>
      <c r="E26" s="27">
        <v>202.3</v>
      </c>
      <c r="F26" s="27">
        <v>0</v>
      </c>
      <c r="G26" s="27">
        <v>184.891</v>
      </c>
      <c r="H26" s="27">
        <v>15.487</v>
      </c>
      <c r="I26" s="111">
        <f>I27+I28</f>
        <v>5.7</v>
      </c>
      <c r="J26" s="111">
        <f>J27+J28</f>
        <v>0</v>
      </c>
      <c r="K26" s="110"/>
      <c r="M26"/>
    </row>
    <row r="27" spans="2:13" ht="15.75">
      <c r="B27" s="19" t="s">
        <v>11</v>
      </c>
      <c r="C27" s="20" t="s">
        <v>12</v>
      </c>
      <c r="D27" s="21">
        <v>145.8</v>
      </c>
      <c r="E27" s="21">
        <v>145.8</v>
      </c>
      <c r="F27" s="21">
        <v>0</v>
      </c>
      <c r="G27" s="21">
        <v>131.278</v>
      </c>
      <c r="H27" s="21">
        <v>11.383</v>
      </c>
      <c r="I27" s="112">
        <v>4.2</v>
      </c>
      <c r="J27" s="113"/>
      <c r="K27" s="110"/>
      <c r="M27"/>
    </row>
    <row r="28" spans="2:13" ht="15.75">
      <c r="B28" s="19" t="s">
        <v>13</v>
      </c>
      <c r="C28" s="20" t="s">
        <v>14</v>
      </c>
      <c r="D28" s="21">
        <v>56.5</v>
      </c>
      <c r="E28" s="21">
        <v>56.5</v>
      </c>
      <c r="F28" s="21">
        <v>0</v>
      </c>
      <c r="G28" s="21">
        <v>53.613</v>
      </c>
      <c r="H28" s="21">
        <v>4.105</v>
      </c>
      <c r="I28" s="112">
        <v>1.5</v>
      </c>
      <c r="J28" s="113"/>
      <c r="K28" s="110"/>
      <c r="M28"/>
    </row>
    <row r="29" spans="2:13" ht="15.75">
      <c r="B29" s="25" t="s">
        <v>25</v>
      </c>
      <c r="C29" s="26" t="s">
        <v>26</v>
      </c>
      <c r="D29" s="27">
        <v>1145.4</v>
      </c>
      <c r="E29" s="27">
        <v>1145.4</v>
      </c>
      <c r="F29" s="27">
        <v>10</v>
      </c>
      <c r="G29" s="27">
        <v>1083.556</v>
      </c>
      <c r="H29" s="27">
        <v>116.863</v>
      </c>
      <c r="I29" s="111">
        <f>I30+I31</f>
        <v>41</v>
      </c>
      <c r="J29" s="111">
        <f>J30+J31</f>
        <v>0</v>
      </c>
      <c r="K29" s="110"/>
      <c r="M29"/>
    </row>
    <row r="30" spans="2:13" ht="15.75">
      <c r="B30" s="19" t="s">
        <v>11</v>
      </c>
      <c r="C30" s="20" t="s">
        <v>12</v>
      </c>
      <c r="D30" s="21">
        <v>862.2</v>
      </c>
      <c r="E30" s="21">
        <v>862.2</v>
      </c>
      <c r="F30" s="21">
        <v>10</v>
      </c>
      <c r="G30" s="21">
        <v>818.411</v>
      </c>
      <c r="H30" s="21">
        <v>87.982</v>
      </c>
      <c r="I30" s="112">
        <v>28</v>
      </c>
      <c r="J30" s="113"/>
      <c r="K30" s="110"/>
      <c r="M30"/>
    </row>
    <row r="31" spans="2:13" ht="15.75">
      <c r="B31" s="19" t="s">
        <v>13</v>
      </c>
      <c r="C31" s="20" t="s">
        <v>14</v>
      </c>
      <c r="D31" s="21">
        <v>283.2</v>
      </c>
      <c r="E31" s="21">
        <v>283.2</v>
      </c>
      <c r="F31" s="21">
        <v>0</v>
      </c>
      <c r="G31" s="21">
        <v>265.145</v>
      </c>
      <c r="H31" s="21">
        <v>28.88</v>
      </c>
      <c r="I31" s="112">
        <v>13</v>
      </c>
      <c r="J31" s="113"/>
      <c r="K31" s="110"/>
      <c r="M31"/>
    </row>
    <row r="32" spans="2:13" ht="15.75">
      <c r="B32" s="25" t="s">
        <v>27</v>
      </c>
      <c r="C32" s="26" t="s">
        <v>28</v>
      </c>
      <c r="D32" s="27">
        <v>334.4</v>
      </c>
      <c r="E32" s="27">
        <v>334.4</v>
      </c>
      <c r="F32" s="27">
        <v>2.9</v>
      </c>
      <c r="G32" s="27">
        <v>319.945</v>
      </c>
      <c r="H32" s="27">
        <v>30.835</v>
      </c>
      <c r="I32" s="111">
        <f>I33+I34</f>
        <v>15.399999999999999</v>
      </c>
      <c r="J32" s="111">
        <f>J33+J34</f>
        <v>0</v>
      </c>
      <c r="K32" s="110"/>
      <c r="M32"/>
    </row>
    <row r="33" spans="2:13" ht="15.75">
      <c r="B33" s="19" t="s">
        <v>11</v>
      </c>
      <c r="C33" s="20" t="s">
        <v>12</v>
      </c>
      <c r="D33" s="21">
        <v>244.7</v>
      </c>
      <c r="E33" s="21">
        <v>244.7</v>
      </c>
      <c r="F33" s="21">
        <v>2.3</v>
      </c>
      <c r="G33" s="21">
        <v>233.666</v>
      </c>
      <c r="H33" s="21">
        <v>22.676</v>
      </c>
      <c r="I33" s="112">
        <v>10.6</v>
      </c>
      <c r="J33" s="113"/>
      <c r="K33" s="110"/>
      <c r="M33"/>
    </row>
    <row r="34" spans="2:13" ht="15.75">
      <c r="B34" s="19" t="s">
        <v>13</v>
      </c>
      <c r="C34" s="20" t="s">
        <v>14</v>
      </c>
      <c r="D34" s="21">
        <v>89.7</v>
      </c>
      <c r="E34" s="21">
        <v>89.7</v>
      </c>
      <c r="F34" s="21">
        <v>0.6</v>
      </c>
      <c r="G34" s="21">
        <v>86.279</v>
      </c>
      <c r="H34" s="21">
        <v>8.159</v>
      </c>
      <c r="I34" s="112">
        <v>4.8</v>
      </c>
      <c r="J34" s="113"/>
      <c r="K34" s="110"/>
      <c r="M34"/>
    </row>
    <row r="35" spans="2:13" ht="15.75">
      <c r="B35" s="25" t="s">
        <v>29</v>
      </c>
      <c r="C35" s="26" t="s">
        <v>30</v>
      </c>
      <c r="D35" s="27">
        <v>298.2</v>
      </c>
      <c r="E35" s="27">
        <v>298.2</v>
      </c>
      <c r="F35" s="27">
        <v>0</v>
      </c>
      <c r="G35" s="27">
        <v>272.749</v>
      </c>
      <c r="H35" s="27">
        <v>36.12</v>
      </c>
      <c r="I35" s="111">
        <f>I36+I37</f>
        <v>11.6</v>
      </c>
      <c r="J35" s="111">
        <f>J36+J37</f>
        <v>0</v>
      </c>
      <c r="K35" s="110"/>
      <c r="M35"/>
    </row>
    <row r="36" spans="2:13" ht="15.75">
      <c r="B36" s="19" t="s">
        <v>11</v>
      </c>
      <c r="C36" s="20" t="s">
        <v>12</v>
      </c>
      <c r="D36" s="21">
        <v>223.8</v>
      </c>
      <c r="E36" s="21">
        <v>223.8</v>
      </c>
      <c r="F36" s="21">
        <v>0</v>
      </c>
      <c r="G36" s="21">
        <v>207.17</v>
      </c>
      <c r="H36" s="21">
        <v>28.234</v>
      </c>
      <c r="I36" s="112">
        <v>9.7</v>
      </c>
      <c r="J36" s="113"/>
      <c r="K36" s="110"/>
      <c r="M36"/>
    </row>
    <row r="37" spans="2:13" ht="15.75">
      <c r="B37" s="19" t="s">
        <v>13</v>
      </c>
      <c r="C37" s="20" t="s">
        <v>14</v>
      </c>
      <c r="D37" s="21">
        <v>74.4</v>
      </c>
      <c r="E37" s="21">
        <v>74.4</v>
      </c>
      <c r="F37" s="21">
        <v>0</v>
      </c>
      <c r="G37" s="21">
        <v>65.579</v>
      </c>
      <c r="H37" s="21">
        <v>7.887</v>
      </c>
      <c r="I37" s="112">
        <v>1.9</v>
      </c>
      <c r="J37" s="113"/>
      <c r="K37" s="110"/>
      <c r="M37"/>
    </row>
    <row r="38" spans="2:13" ht="15.75">
      <c r="B38" s="25" t="s">
        <v>31</v>
      </c>
      <c r="C38" s="26" t="s">
        <v>32</v>
      </c>
      <c r="D38" s="27">
        <v>101.1</v>
      </c>
      <c r="E38" s="27">
        <v>101.1</v>
      </c>
      <c r="F38" s="27">
        <v>3.2</v>
      </c>
      <c r="G38" s="27">
        <v>96.355</v>
      </c>
      <c r="H38" s="27">
        <v>12.361</v>
      </c>
      <c r="I38" s="111">
        <f>I39+I40</f>
        <v>4.5</v>
      </c>
      <c r="J38" s="111">
        <f>J39+J40</f>
        <v>0</v>
      </c>
      <c r="K38" s="110"/>
      <c r="M38"/>
    </row>
    <row r="39" spans="2:13" ht="15.75">
      <c r="B39" s="19" t="s">
        <v>11</v>
      </c>
      <c r="C39" s="20" t="s">
        <v>12</v>
      </c>
      <c r="D39" s="21">
        <v>74.2</v>
      </c>
      <c r="E39" s="21">
        <v>74.2</v>
      </c>
      <c r="F39" s="21">
        <v>2.2</v>
      </c>
      <c r="G39" s="21">
        <v>70.694</v>
      </c>
      <c r="H39" s="21">
        <v>9.071</v>
      </c>
      <c r="I39" s="112">
        <v>3.3</v>
      </c>
      <c r="J39" s="113"/>
      <c r="K39" s="110"/>
      <c r="M39"/>
    </row>
    <row r="40" spans="2:13" ht="15.75">
      <c r="B40" s="103" t="s">
        <v>13</v>
      </c>
      <c r="C40" s="104" t="s">
        <v>14</v>
      </c>
      <c r="D40" s="21">
        <v>26.9</v>
      </c>
      <c r="E40" s="21">
        <v>26.9</v>
      </c>
      <c r="F40" s="21">
        <v>1</v>
      </c>
      <c r="G40" s="21">
        <v>25.661</v>
      </c>
      <c r="H40" s="21">
        <v>3.29</v>
      </c>
      <c r="I40" s="112">
        <v>1.2</v>
      </c>
      <c r="J40" s="113"/>
      <c r="K40" s="110"/>
      <c r="M40"/>
    </row>
    <row r="41" spans="2:13" ht="15.75">
      <c r="B41" s="105" t="s">
        <v>33</v>
      </c>
      <c r="C41" s="106" t="s">
        <v>34</v>
      </c>
      <c r="D41" s="27">
        <v>741.3</v>
      </c>
      <c r="E41" s="27">
        <v>741.3</v>
      </c>
      <c r="F41" s="27">
        <v>51</v>
      </c>
      <c r="G41" s="27">
        <v>695.898</v>
      </c>
      <c r="H41" s="27">
        <v>81.69</v>
      </c>
      <c r="I41" s="111">
        <f>I42+I43</f>
        <v>36.3</v>
      </c>
      <c r="J41" s="111">
        <f>J42+J43</f>
        <v>0</v>
      </c>
      <c r="K41" s="110"/>
      <c r="M41"/>
    </row>
    <row r="42" spans="2:13" ht="15.75">
      <c r="B42" s="103" t="s">
        <v>11</v>
      </c>
      <c r="C42" s="104" t="s">
        <v>12</v>
      </c>
      <c r="D42" s="21">
        <v>557.8</v>
      </c>
      <c r="E42" s="21">
        <v>557.8</v>
      </c>
      <c r="F42" s="21">
        <v>36</v>
      </c>
      <c r="G42" s="21">
        <v>524.485</v>
      </c>
      <c r="H42" s="21">
        <v>61.685</v>
      </c>
      <c r="I42" s="112">
        <v>28</v>
      </c>
      <c r="J42" s="113"/>
      <c r="K42" s="110"/>
      <c r="M42"/>
    </row>
    <row r="43" spans="2:13" ht="15.75">
      <c r="B43" s="103" t="s">
        <v>13</v>
      </c>
      <c r="C43" s="104" t="s">
        <v>14</v>
      </c>
      <c r="D43" s="21">
        <v>183.5</v>
      </c>
      <c r="E43" s="21">
        <v>183.5</v>
      </c>
      <c r="F43" s="21">
        <v>15</v>
      </c>
      <c r="G43" s="21">
        <v>171.413</v>
      </c>
      <c r="H43" s="21">
        <v>20.005</v>
      </c>
      <c r="I43" s="112">
        <v>8.3</v>
      </c>
      <c r="J43" s="113"/>
      <c r="K43" s="110"/>
      <c r="M43"/>
    </row>
    <row r="44" spans="2:13" ht="15.75">
      <c r="B44" s="105" t="s">
        <v>35</v>
      </c>
      <c r="C44" s="106" t="s">
        <v>36</v>
      </c>
      <c r="D44" s="27">
        <v>707.4</v>
      </c>
      <c r="E44" s="27">
        <v>707.4</v>
      </c>
      <c r="F44" s="27">
        <v>0</v>
      </c>
      <c r="G44" s="27">
        <v>661.881</v>
      </c>
      <c r="H44" s="27">
        <v>53.631</v>
      </c>
      <c r="I44" s="111">
        <f>I45+I46</f>
        <v>20.6</v>
      </c>
      <c r="J44" s="111">
        <f>J45+J46</f>
        <v>0</v>
      </c>
      <c r="K44" s="110"/>
      <c r="M44"/>
    </row>
    <row r="45" spans="2:13" ht="15.75">
      <c r="B45" s="103" t="s">
        <v>11</v>
      </c>
      <c r="C45" s="104" t="s">
        <v>12</v>
      </c>
      <c r="D45" s="21">
        <v>512.6</v>
      </c>
      <c r="E45" s="21">
        <v>512.6</v>
      </c>
      <c r="F45" s="21">
        <v>0</v>
      </c>
      <c r="G45" s="21">
        <v>479.659</v>
      </c>
      <c r="H45" s="21">
        <v>39.322</v>
      </c>
      <c r="I45" s="112">
        <v>15.7</v>
      </c>
      <c r="J45" s="113"/>
      <c r="K45" s="110"/>
      <c r="M45"/>
    </row>
    <row r="46" spans="2:13" ht="15.75">
      <c r="B46" s="103" t="s">
        <v>13</v>
      </c>
      <c r="C46" s="104" t="s">
        <v>14</v>
      </c>
      <c r="D46" s="21">
        <v>194.8</v>
      </c>
      <c r="E46" s="21">
        <v>194.8</v>
      </c>
      <c r="F46" s="21">
        <v>0</v>
      </c>
      <c r="G46" s="21">
        <v>182.221</v>
      </c>
      <c r="H46" s="21">
        <v>14.308</v>
      </c>
      <c r="I46" s="112">
        <v>4.9</v>
      </c>
      <c r="J46" s="113"/>
      <c r="K46" s="110"/>
      <c r="M46"/>
    </row>
    <row r="47" spans="2:13" ht="15.75">
      <c r="B47" s="105" t="s">
        <v>37</v>
      </c>
      <c r="C47" s="106" t="s">
        <v>38</v>
      </c>
      <c r="D47" s="27">
        <v>737.5</v>
      </c>
      <c r="E47" s="27">
        <v>737.5</v>
      </c>
      <c r="F47" s="27">
        <v>0</v>
      </c>
      <c r="G47" s="27">
        <v>635.919</v>
      </c>
      <c r="H47" s="27">
        <v>58.308</v>
      </c>
      <c r="I47" s="111">
        <f>I48+I49</f>
        <v>40.9</v>
      </c>
      <c r="J47" s="111">
        <f>J48+J49</f>
        <v>0</v>
      </c>
      <c r="K47" s="110"/>
      <c r="M47"/>
    </row>
    <row r="48" spans="2:13" ht="15.75">
      <c r="B48" s="103" t="s">
        <v>11</v>
      </c>
      <c r="C48" s="104" t="s">
        <v>12</v>
      </c>
      <c r="D48" s="21">
        <v>541</v>
      </c>
      <c r="E48" s="21">
        <v>541</v>
      </c>
      <c r="F48" s="21">
        <v>0</v>
      </c>
      <c r="G48" s="21">
        <v>480.283</v>
      </c>
      <c r="H48" s="21">
        <v>43.311</v>
      </c>
      <c r="I48" s="112">
        <v>30</v>
      </c>
      <c r="J48" s="113"/>
      <c r="K48" s="110"/>
      <c r="M48"/>
    </row>
    <row r="49" spans="2:13" ht="15.75">
      <c r="B49" s="103" t="s">
        <v>13</v>
      </c>
      <c r="C49" s="104" t="s">
        <v>14</v>
      </c>
      <c r="D49" s="21">
        <v>196.5</v>
      </c>
      <c r="E49" s="21">
        <v>196.5</v>
      </c>
      <c r="F49" s="21">
        <v>0</v>
      </c>
      <c r="G49" s="21">
        <v>155.636</v>
      </c>
      <c r="H49" s="21">
        <v>14.997</v>
      </c>
      <c r="I49" s="112">
        <v>10.9</v>
      </c>
      <c r="J49" s="113"/>
      <c r="K49" s="110"/>
      <c r="M49"/>
    </row>
    <row r="50" spans="2:13" ht="18.75">
      <c r="B50" s="105"/>
      <c r="C50" s="106" t="s">
        <v>114</v>
      </c>
      <c r="D50" s="62"/>
      <c r="E50" s="62"/>
      <c r="F50" s="62"/>
      <c r="G50" s="62"/>
      <c r="H50" s="62"/>
      <c r="I50" s="111">
        <f>I51+I54+I58+I61</f>
        <v>-1031.2</v>
      </c>
      <c r="J50" s="111">
        <f>J51+J54+J58+J61</f>
        <v>0</v>
      </c>
      <c r="K50" s="110"/>
      <c r="M50"/>
    </row>
    <row r="51" spans="2:13" ht="15.75">
      <c r="B51" s="105" t="s">
        <v>39</v>
      </c>
      <c r="C51" s="106" t="s">
        <v>40</v>
      </c>
      <c r="D51" s="27">
        <v>14985.47</v>
      </c>
      <c r="E51" s="27">
        <v>13258.5</v>
      </c>
      <c r="F51" s="27">
        <v>1824.1</v>
      </c>
      <c r="G51" s="27">
        <v>10396.258</v>
      </c>
      <c r="H51" s="27">
        <v>580.956</v>
      </c>
      <c r="I51" s="111">
        <f>I52+I53</f>
        <v>-500</v>
      </c>
      <c r="J51" s="111">
        <f>J52+J53</f>
        <v>0</v>
      </c>
      <c r="K51" s="110"/>
      <c r="M51"/>
    </row>
    <row r="52" spans="2:13" ht="15.75">
      <c r="B52" s="103" t="s">
        <v>11</v>
      </c>
      <c r="C52" s="104" t="s">
        <v>12</v>
      </c>
      <c r="D52" s="21">
        <v>11085.57</v>
      </c>
      <c r="E52" s="21">
        <v>9798</v>
      </c>
      <c r="F52" s="21">
        <v>1348</v>
      </c>
      <c r="G52" s="21">
        <v>7705.664</v>
      </c>
      <c r="H52" s="21">
        <v>429.014</v>
      </c>
      <c r="I52" s="112">
        <v>-350</v>
      </c>
      <c r="J52" s="117"/>
      <c r="K52" s="110"/>
      <c r="M52"/>
    </row>
    <row r="53" spans="2:13" ht="15.75">
      <c r="B53" s="103" t="s">
        <v>13</v>
      </c>
      <c r="C53" s="104" t="s">
        <v>14</v>
      </c>
      <c r="D53" s="21">
        <v>3899.9</v>
      </c>
      <c r="E53" s="21">
        <v>3460.5</v>
      </c>
      <c r="F53" s="21">
        <v>476.1</v>
      </c>
      <c r="G53" s="21">
        <v>2690.594</v>
      </c>
      <c r="H53" s="21">
        <v>151.942</v>
      </c>
      <c r="I53" s="112">
        <v>-150</v>
      </c>
      <c r="J53" s="117"/>
      <c r="K53" s="110"/>
      <c r="M53"/>
    </row>
    <row r="54" spans="2:13" ht="15.75">
      <c r="B54" s="105" t="s">
        <v>43</v>
      </c>
      <c r="C54" s="106" t="s">
        <v>104</v>
      </c>
      <c r="D54" s="27">
        <v>4169.96</v>
      </c>
      <c r="E54" s="27">
        <v>3223.46</v>
      </c>
      <c r="F54" s="27">
        <v>477.05</v>
      </c>
      <c r="G54" s="27">
        <v>2503.814</v>
      </c>
      <c r="H54" s="27">
        <v>144.671</v>
      </c>
      <c r="I54" s="111">
        <f>I55+I56+I57</f>
        <v>-702.95</v>
      </c>
      <c r="J54" s="111">
        <f>J55+J56+J57</f>
        <v>0</v>
      </c>
      <c r="K54" s="110"/>
      <c r="M54"/>
    </row>
    <row r="55" spans="2:13" ht="15.75">
      <c r="B55" s="103" t="s">
        <v>11</v>
      </c>
      <c r="C55" s="104" t="s">
        <v>12</v>
      </c>
      <c r="D55" s="21">
        <v>3059.4</v>
      </c>
      <c r="E55" s="21">
        <v>2365</v>
      </c>
      <c r="F55" s="21">
        <v>350</v>
      </c>
      <c r="G55" s="21">
        <v>1865.334</v>
      </c>
      <c r="H55" s="21">
        <v>110.818</v>
      </c>
      <c r="I55" s="112">
        <f>-330-165</f>
        <v>-495</v>
      </c>
      <c r="J55" s="117"/>
      <c r="K55" s="110"/>
      <c r="M55"/>
    </row>
    <row r="56" spans="2:13" ht="15.75">
      <c r="B56" s="103" t="s">
        <v>13</v>
      </c>
      <c r="C56" s="104" t="s">
        <v>14</v>
      </c>
      <c r="D56" s="21">
        <v>1110.56</v>
      </c>
      <c r="E56" s="21">
        <v>858.46</v>
      </c>
      <c r="F56" s="21">
        <v>127.05</v>
      </c>
      <c r="G56" s="21">
        <v>638.48</v>
      </c>
      <c r="H56" s="21">
        <v>33.853</v>
      </c>
      <c r="I56" s="112">
        <f>-170-59.95</f>
        <v>-229.95</v>
      </c>
      <c r="J56" s="117"/>
      <c r="K56" s="110"/>
      <c r="M56"/>
    </row>
    <row r="57" spans="2:13" ht="15.75">
      <c r="B57" s="103">
        <v>2230</v>
      </c>
      <c r="C57" s="104" t="s">
        <v>136</v>
      </c>
      <c r="D57" s="21"/>
      <c r="E57" s="21"/>
      <c r="F57" s="21"/>
      <c r="G57" s="21"/>
      <c r="H57" s="21"/>
      <c r="I57" s="112">
        <v>22</v>
      </c>
      <c r="J57" s="117"/>
      <c r="K57" s="110"/>
      <c r="M57"/>
    </row>
    <row r="58" spans="2:11" s="78" customFormat="1" ht="15.75">
      <c r="B58" s="105">
        <v>70802</v>
      </c>
      <c r="C58" s="106" t="s">
        <v>105</v>
      </c>
      <c r="D58" s="27"/>
      <c r="E58" s="27"/>
      <c r="F58" s="27"/>
      <c r="G58" s="27"/>
      <c r="H58" s="27"/>
      <c r="I58" s="111">
        <f>SUM(I59:I60)</f>
        <v>40.9</v>
      </c>
      <c r="J58" s="111">
        <f>SUM(J59:J60)</f>
        <v>0</v>
      </c>
      <c r="K58" s="109"/>
    </row>
    <row r="59" spans="2:13" ht="15.75">
      <c r="B59" s="103" t="s">
        <v>11</v>
      </c>
      <c r="C59" s="104" t="s">
        <v>12</v>
      </c>
      <c r="D59" s="21">
        <v>3059.4</v>
      </c>
      <c r="E59" s="21">
        <v>2365</v>
      </c>
      <c r="F59" s="21">
        <v>350</v>
      </c>
      <c r="G59" s="21">
        <v>1865.334</v>
      </c>
      <c r="H59" s="21">
        <v>110.818</v>
      </c>
      <c r="I59" s="112">
        <v>30</v>
      </c>
      <c r="J59" s="117"/>
      <c r="K59" s="110"/>
      <c r="M59"/>
    </row>
    <row r="60" spans="2:13" ht="15.75">
      <c r="B60" s="103" t="s">
        <v>13</v>
      </c>
      <c r="C60" s="104" t="s">
        <v>14</v>
      </c>
      <c r="D60" s="21">
        <v>1110.56</v>
      </c>
      <c r="E60" s="21">
        <v>858.46</v>
      </c>
      <c r="F60" s="21">
        <v>127.05</v>
      </c>
      <c r="G60" s="21">
        <v>638.48</v>
      </c>
      <c r="H60" s="21">
        <v>33.853</v>
      </c>
      <c r="I60" s="112">
        <v>10.9</v>
      </c>
      <c r="J60" s="117"/>
      <c r="K60" s="110"/>
      <c r="M60"/>
    </row>
    <row r="61" spans="2:11" s="78" customFormat="1" ht="15.75">
      <c r="B61" s="105">
        <v>130107</v>
      </c>
      <c r="C61" s="106" t="s">
        <v>137</v>
      </c>
      <c r="D61" s="27"/>
      <c r="E61" s="27"/>
      <c r="F61" s="27"/>
      <c r="G61" s="27"/>
      <c r="H61" s="27"/>
      <c r="I61" s="111">
        <f>SUM(I62:I63)</f>
        <v>130.85</v>
      </c>
      <c r="J61" s="111">
        <f>SUM(J62:J63)</f>
        <v>0</v>
      </c>
      <c r="K61" s="109"/>
    </row>
    <row r="62" spans="2:13" ht="15.75">
      <c r="B62" s="103" t="s">
        <v>11</v>
      </c>
      <c r="C62" s="104" t="s">
        <v>12</v>
      </c>
      <c r="D62" s="21">
        <v>3059.4</v>
      </c>
      <c r="E62" s="21">
        <v>2365</v>
      </c>
      <c r="F62" s="21">
        <v>350</v>
      </c>
      <c r="G62" s="21">
        <v>1865.334</v>
      </c>
      <c r="H62" s="21">
        <v>110.818</v>
      </c>
      <c r="I62" s="112">
        <v>96</v>
      </c>
      <c r="J62" s="117"/>
      <c r="K62" s="110"/>
      <c r="M62"/>
    </row>
    <row r="63" spans="2:13" ht="15.75">
      <c r="B63" s="103" t="s">
        <v>13</v>
      </c>
      <c r="C63" s="104" t="s">
        <v>14</v>
      </c>
      <c r="D63" s="21">
        <v>1110.56</v>
      </c>
      <c r="E63" s="21">
        <v>858.46</v>
      </c>
      <c r="F63" s="21">
        <v>127.05</v>
      </c>
      <c r="G63" s="21">
        <v>638.48</v>
      </c>
      <c r="H63" s="21">
        <v>33.853</v>
      </c>
      <c r="I63" s="112">
        <v>34.85</v>
      </c>
      <c r="J63" s="117"/>
      <c r="K63" s="110"/>
      <c r="M63"/>
    </row>
    <row r="64" spans="2:13" ht="18.75">
      <c r="B64" s="105"/>
      <c r="C64" s="106" t="s">
        <v>115</v>
      </c>
      <c r="D64" s="62"/>
      <c r="E64" s="62"/>
      <c r="F64" s="62"/>
      <c r="G64" s="62"/>
      <c r="H64" s="62"/>
      <c r="I64" s="111">
        <f>I67+I74+I81+I84+I89+I92+I95+I100+I65+I103+I105+I107</f>
        <v>0</v>
      </c>
      <c r="J64" s="111">
        <f>J67+J74+J81+J84+J89+J92+J95+J100+J65+J103+J105+J107</f>
        <v>5770.415000000001</v>
      </c>
      <c r="K64" s="111">
        <f>K67+K74+K81+K84+K89+K92+K95+K100+K65+K103+K105+K107</f>
        <v>25</v>
      </c>
      <c r="M64"/>
    </row>
    <row r="65" spans="2:13" ht="18.75">
      <c r="B65" s="105">
        <v>70701</v>
      </c>
      <c r="C65" s="106" t="s">
        <v>143</v>
      </c>
      <c r="D65" s="62"/>
      <c r="E65" s="62"/>
      <c r="F65" s="62"/>
      <c r="G65" s="62"/>
      <c r="H65" s="62"/>
      <c r="I65" s="111">
        <f>I66</f>
        <v>-16</v>
      </c>
      <c r="J65" s="111">
        <f>J66</f>
        <v>0</v>
      </c>
      <c r="K65" s="111">
        <f>K66</f>
        <v>0</v>
      </c>
      <c r="M65"/>
    </row>
    <row r="66" spans="2:11" s="83" customFormat="1" ht="15.75">
      <c r="B66" s="103">
        <v>2250</v>
      </c>
      <c r="C66" s="104" t="s">
        <v>144</v>
      </c>
      <c r="D66" s="21"/>
      <c r="E66" s="21"/>
      <c r="F66" s="21"/>
      <c r="G66" s="21"/>
      <c r="H66" s="21"/>
      <c r="I66" s="112">
        <v>-16</v>
      </c>
      <c r="J66" s="112"/>
      <c r="K66" s="110"/>
    </row>
    <row r="67" spans="2:13" ht="15.75">
      <c r="B67" s="105">
        <v>80101</v>
      </c>
      <c r="C67" s="106" t="s">
        <v>161</v>
      </c>
      <c r="D67" s="27">
        <v>24288.341</v>
      </c>
      <c r="E67" s="27">
        <v>24288.341</v>
      </c>
      <c r="F67" s="27">
        <v>0</v>
      </c>
      <c r="G67" s="27">
        <v>21584.847</v>
      </c>
      <c r="H67" s="27">
        <v>2725.127</v>
      </c>
      <c r="I67" s="111">
        <f>SUM(I68:I73)</f>
        <v>152</v>
      </c>
      <c r="J67" s="111">
        <f>SUM(J68:J73)</f>
        <v>2506.7200000000003</v>
      </c>
      <c r="K67" s="110"/>
      <c r="M67"/>
    </row>
    <row r="68" spans="2:13" ht="15.75">
      <c r="B68" s="103" t="s">
        <v>11</v>
      </c>
      <c r="C68" s="104" t="s">
        <v>12</v>
      </c>
      <c r="D68" s="21">
        <v>18159.577</v>
      </c>
      <c r="E68" s="21">
        <v>18159.577</v>
      </c>
      <c r="F68" s="21">
        <v>0</v>
      </c>
      <c r="G68" s="21">
        <v>16187.599</v>
      </c>
      <c r="H68" s="21">
        <v>2039.631</v>
      </c>
      <c r="I68" s="112"/>
      <c r="J68" s="113">
        <v>1872.25</v>
      </c>
      <c r="K68" s="110"/>
      <c r="M68"/>
    </row>
    <row r="69" spans="2:13" ht="15.75">
      <c r="B69" s="103" t="s">
        <v>13</v>
      </c>
      <c r="C69" s="104" t="s">
        <v>14</v>
      </c>
      <c r="D69" s="21">
        <v>6128.764</v>
      </c>
      <c r="E69" s="21">
        <v>6128.764</v>
      </c>
      <c r="F69" s="21">
        <v>0</v>
      </c>
      <c r="G69" s="21">
        <v>5397.248</v>
      </c>
      <c r="H69" s="21">
        <v>685.496</v>
      </c>
      <c r="I69" s="112"/>
      <c r="J69" s="113">
        <v>634.47</v>
      </c>
      <c r="K69" s="110"/>
      <c r="M69"/>
    </row>
    <row r="70" spans="2:13" ht="15.75">
      <c r="B70" s="103">
        <v>2210</v>
      </c>
      <c r="C70" s="104" t="s">
        <v>134</v>
      </c>
      <c r="D70" s="21"/>
      <c r="E70" s="21"/>
      <c r="F70" s="21"/>
      <c r="G70" s="21"/>
      <c r="H70" s="21"/>
      <c r="I70" s="112">
        <v>70</v>
      </c>
      <c r="J70" s="113"/>
      <c r="K70" s="110"/>
      <c r="M70"/>
    </row>
    <row r="71" spans="2:13" ht="15.75">
      <c r="B71" s="103">
        <v>2220</v>
      </c>
      <c r="C71" s="104" t="s">
        <v>138</v>
      </c>
      <c r="D71" s="21"/>
      <c r="E71" s="21"/>
      <c r="F71" s="21"/>
      <c r="G71" s="21"/>
      <c r="H71" s="21"/>
      <c r="I71" s="112">
        <v>-10</v>
      </c>
      <c r="J71" s="113"/>
      <c r="K71" s="110"/>
      <c r="M71"/>
    </row>
    <row r="72" spans="2:13" ht="15.75">
      <c r="B72" s="103">
        <v>2240</v>
      </c>
      <c r="C72" s="104" t="s">
        <v>135</v>
      </c>
      <c r="D72" s="21"/>
      <c r="E72" s="21"/>
      <c r="F72" s="21"/>
      <c r="G72" s="21"/>
      <c r="H72" s="21"/>
      <c r="I72" s="112">
        <v>80.656</v>
      </c>
      <c r="J72" s="113"/>
      <c r="K72" s="110"/>
      <c r="M72"/>
    </row>
    <row r="73" spans="2:13" ht="15.75">
      <c r="B73" s="103">
        <v>2274</v>
      </c>
      <c r="C73" s="104" t="s">
        <v>141</v>
      </c>
      <c r="D73" s="21"/>
      <c r="E73" s="21"/>
      <c r="F73" s="21"/>
      <c r="G73" s="21"/>
      <c r="H73" s="21"/>
      <c r="I73" s="112">
        <v>11.344</v>
      </c>
      <c r="J73" s="113"/>
      <c r="K73" s="110"/>
      <c r="M73"/>
    </row>
    <row r="74" spans="2:13" ht="15.75">
      <c r="B74" s="105">
        <v>80101</v>
      </c>
      <c r="C74" s="106" t="s">
        <v>162</v>
      </c>
      <c r="D74" s="27">
        <v>8832</v>
      </c>
      <c r="E74" s="27">
        <v>8832</v>
      </c>
      <c r="F74" s="27">
        <v>0</v>
      </c>
      <c r="G74" s="27">
        <v>8401.009</v>
      </c>
      <c r="H74" s="27">
        <v>749.752</v>
      </c>
      <c r="I74" s="111">
        <f>SUM(I75:I80)</f>
        <v>16</v>
      </c>
      <c r="J74" s="111">
        <f>SUM(J75:J80)</f>
        <v>1006.53</v>
      </c>
      <c r="K74" s="110"/>
      <c r="M74"/>
    </row>
    <row r="75" spans="2:13" ht="15.75">
      <c r="B75" s="103" t="s">
        <v>11</v>
      </c>
      <c r="C75" s="104" t="s">
        <v>12</v>
      </c>
      <c r="D75" s="21">
        <v>6691.61</v>
      </c>
      <c r="E75" s="21">
        <v>6691.61</v>
      </c>
      <c r="F75" s="21">
        <v>0</v>
      </c>
      <c r="G75" s="21">
        <v>6260.619</v>
      </c>
      <c r="H75" s="21">
        <v>457.82</v>
      </c>
      <c r="I75" s="112"/>
      <c r="J75" s="113">
        <v>763.43</v>
      </c>
      <c r="K75" s="110"/>
      <c r="M75"/>
    </row>
    <row r="76" spans="2:13" ht="15.75">
      <c r="B76" s="103" t="s">
        <v>13</v>
      </c>
      <c r="C76" s="104" t="s">
        <v>14</v>
      </c>
      <c r="D76" s="21">
        <v>2140.39</v>
      </c>
      <c r="E76" s="21">
        <v>2140.39</v>
      </c>
      <c r="F76" s="21">
        <v>0</v>
      </c>
      <c r="G76" s="21">
        <v>2140.39</v>
      </c>
      <c r="H76" s="21">
        <v>291.932</v>
      </c>
      <c r="I76" s="112"/>
      <c r="J76" s="113">
        <v>243.1</v>
      </c>
      <c r="K76" s="110"/>
      <c r="M76"/>
    </row>
    <row r="77" spans="2:13" ht="15.75">
      <c r="B77" s="103">
        <v>2220</v>
      </c>
      <c r="C77" s="104" t="s">
        <v>138</v>
      </c>
      <c r="D77" s="21"/>
      <c r="E77" s="21"/>
      <c r="F77" s="21"/>
      <c r="G77" s="21"/>
      <c r="H77" s="21"/>
      <c r="I77" s="112">
        <v>8</v>
      </c>
      <c r="J77" s="113"/>
      <c r="K77" s="110"/>
      <c r="M77"/>
    </row>
    <row r="78" spans="2:13" ht="15.75">
      <c r="B78" s="103">
        <v>2271</v>
      </c>
      <c r="C78" s="104" t="s">
        <v>145</v>
      </c>
      <c r="D78" s="21"/>
      <c r="E78" s="21"/>
      <c r="F78" s="21"/>
      <c r="G78" s="21"/>
      <c r="H78" s="21"/>
      <c r="I78" s="112">
        <v>-85.3</v>
      </c>
      <c r="J78" s="113"/>
      <c r="K78" s="110"/>
      <c r="M78"/>
    </row>
    <row r="79" spans="2:13" ht="15.75">
      <c r="B79" s="103">
        <v>2274</v>
      </c>
      <c r="C79" s="104" t="s">
        <v>141</v>
      </c>
      <c r="D79" s="21"/>
      <c r="E79" s="21"/>
      <c r="F79" s="21"/>
      <c r="G79" s="21"/>
      <c r="H79" s="21"/>
      <c r="I79" s="112">
        <v>85.3</v>
      </c>
      <c r="J79" s="113"/>
      <c r="K79" s="110"/>
      <c r="M79"/>
    </row>
    <row r="80" spans="2:13" ht="15.75">
      <c r="B80" s="103">
        <v>2710</v>
      </c>
      <c r="C80" s="104" t="s">
        <v>146</v>
      </c>
      <c r="D80" s="21"/>
      <c r="E80" s="21"/>
      <c r="F80" s="21"/>
      <c r="G80" s="21"/>
      <c r="H80" s="21"/>
      <c r="I80" s="112">
        <v>8</v>
      </c>
      <c r="J80" s="113"/>
      <c r="K80" s="110"/>
      <c r="M80"/>
    </row>
    <row r="81" spans="2:13" ht="15.75">
      <c r="B81" s="105" t="s">
        <v>57</v>
      </c>
      <c r="C81" s="106" t="s">
        <v>58</v>
      </c>
      <c r="D81" s="27">
        <v>5400</v>
      </c>
      <c r="E81" s="27">
        <v>5400</v>
      </c>
      <c r="F81" s="27">
        <v>0</v>
      </c>
      <c r="G81" s="27">
        <v>4812.096</v>
      </c>
      <c r="H81" s="27">
        <v>645.023</v>
      </c>
      <c r="I81" s="111">
        <f>I82+I83</f>
        <v>0</v>
      </c>
      <c r="J81" s="111">
        <f>J82+J83</f>
        <v>546.115</v>
      </c>
      <c r="K81" s="110"/>
      <c r="M81"/>
    </row>
    <row r="82" spans="2:13" ht="15.75">
      <c r="B82" s="103" t="s">
        <v>11</v>
      </c>
      <c r="C82" s="104" t="s">
        <v>12</v>
      </c>
      <c r="D82" s="21">
        <v>4010</v>
      </c>
      <c r="E82" s="21">
        <v>4010</v>
      </c>
      <c r="F82" s="21">
        <v>0</v>
      </c>
      <c r="G82" s="21">
        <v>3569.666</v>
      </c>
      <c r="H82" s="21">
        <v>476.9</v>
      </c>
      <c r="I82" s="112"/>
      <c r="J82" s="113">
        <v>405.18</v>
      </c>
      <c r="K82" s="110"/>
      <c r="M82"/>
    </row>
    <row r="83" spans="2:13" ht="15.75">
      <c r="B83" s="103" t="s">
        <v>13</v>
      </c>
      <c r="C83" s="104" t="s">
        <v>14</v>
      </c>
      <c r="D83" s="21">
        <v>1390</v>
      </c>
      <c r="E83" s="21">
        <v>1390</v>
      </c>
      <c r="F83" s="21">
        <v>0</v>
      </c>
      <c r="G83" s="21">
        <v>1242.43</v>
      </c>
      <c r="H83" s="21">
        <v>168.122</v>
      </c>
      <c r="I83" s="112"/>
      <c r="J83" s="113">
        <v>140.935</v>
      </c>
      <c r="K83" s="110"/>
      <c r="M83"/>
    </row>
    <row r="84" spans="2:13" ht="15.75">
      <c r="B84" s="105" t="s">
        <v>59</v>
      </c>
      <c r="C84" s="106" t="s">
        <v>109</v>
      </c>
      <c r="D84" s="27">
        <v>3832.7</v>
      </c>
      <c r="E84" s="27">
        <v>3832.7</v>
      </c>
      <c r="F84" s="27">
        <v>0</v>
      </c>
      <c r="G84" s="27">
        <v>3461.114</v>
      </c>
      <c r="H84" s="27">
        <v>256.037</v>
      </c>
      <c r="I84" s="111">
        <f>I85+I86+I87+I88</f>
        <v>0</v>
      </c>
      <c r="J84" s="111">
        <f>J85+J86+J87+J88</f>
        <v>442.39000000000004</v>
      </c>
      <c r="K84" s="110"/>
      <c r="M84"/>
    </row>
    <row r="85" spans="2:13" ht="15.75">
      <c r="B85" s="103" t="s">
        <v>11</v>
      </c>
      <c r="C85" s="104" t="s">
        <v>12</v>
      </c>
      <c r="D85" s="21">
        <v>2860.7</v>
      </c>
      <c r="E85" s="21">
        <v>2860.7</v>
      </c>
      <c r="F85" s="21">
        <v>0</v>
      </c>
      <c r="G85" s="21">
        <v>2536.796</v>
      </c>
      <c r="H85" s="21">
        <v>142.849</v>
      </c>
      <c r="I85" s="112"/>
      <c r="J85" s="113">
        <v>329.91</v>
      </c>
      <c r="K85" s="110"/>
      <c r="M85"/>
    </row>
    <row r="86" spans="2:13" ht="15.75">
      <c r="B86" s="103" t="s">
        <v>13</v>
      </c>
      <c r="C86" s="104" t="s">
        <v>14</v>
      </c>
      <c r="D86" s="21">
        <v>972</v>
      </c>
      <c r="E86" s="21">
        <v>972</v>
      </c>
      <c r="F86" s="21">
        <v>0</v>
      </c>
      <c r="G86" s="21">
        <v>924.318</v>
      </c>
      <c r="H86" s="21">
        <v>113.188</v>
      </c>
      <c r="I86" s="112"/>
      <c r="J86" s="113">
        <v>112.48</v>
      </c>
      <c r="K86" s="110"/>
      <c r="M86"/>
    </row>
    <row r="87" spans="2:13" ht="15.75">
      <c r="B87" s="103">
        <v>2210</v>
      </c>
      <c r="C87" s="104" t="s">
        <v>134</v>
      </c>
      <c r="D87" s="21"/>
      <c r="E87" s="21"/>
      <c r="F87" s="21"/>
      <c r="G87" s="21"/>
      <c r="H87" s="21"/>
      <c r="I87" s="112">
        <v>-1.68</v>
      </c>
      <c r="J87" s="113"/>
      <c r="K87" s="110"/>
      <c r="M87"/>
    </row>
    <row r="88" spans="2:13" ht="15.75">
      <c r="B88" s="103">
        <v>2240</v>
      </c>
      <c r="C88" s="104" t="s">
        <v>135</v>
      </c>
      <c r="D88" s="21"/>
      <c r="E88" s="21"/>
      <c r="F88" s="21"/>
      <c r="G88" s="21"/>
      <c r="H88" s="21"/>
      <c r="I88" s="112">
        <v>1.68</v>
      </c>
      <c r="J88" s="113"/>
      <c r="K88" s="110"/>
      <c r="M88"/>
    </row>
    <row r="89" spans="2:13" ht="15.75">
      <c r="B89" s="107">
        <v>80800</v>
      </c>
      <c r="C89" s="108" t="s">
        <v>62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118">
        <f>I90+I91</f>
        <v>0</v>
      </c>
      <c r="J89" s="118">
        <f>J90+J91</f>
        <v>764.4350000000001</v>
      </c>
      <c r="K89" s="110"/>
      <c r="M89"/>
    </row>
    <row r="90" spans="2:13" ht="15.75">
      <c r="B90" s="103" t="s">
        <v>11</v>
      </c>
      <c r="C90" s="104" t="s">
        <v>12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112"/>
      <c r="J90" s="113">
        <v>570.32</v>
      </c>
      <c r="K90" s="110"/>
      <c r="M90"/>
    </row>
    <row r="91" spans="2:13" ht="15.75">
      <c r="B91" s="103" t="s">
        <v>13</v>
      </c>
      <c r="C91" s="104" t="s">
        <v>14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112"/>
      <c r="J91" s="113">
        <v>194.115</v>
      </c>
      <c r="K91" s="110"/>
      <c r="M91"/>
    </row>
    <row r="92" spans="2:13" ht="15.75">
      <c r="B92" s="105" t="s">
        <v>63</v>
      </c>
      <c r="C92" s="106" t="s">
        <v>107</v>
      </c>
      <c r="D92" s="27">
        <v>2220</v>
      </c>
      <c r="E92" s="27">
        <v>2220</v>
      </c>
      <c r="F92" s="27">
        <v>168</v>
      </c>
      <c r="G92" s="27">
        <v>2046.849</v>
      </c>
      <c r="H92" s="27">
        <v>153.541</v>
      </c>
      <c r="I92" s="111">
        <f>I93+I94</f>
        <v>0</v>
      </c>
      <c r="J92" s="111">
        <f>J93+J94</f>
        <v>244.08</v>
      </c>
      <c r="K92" s="110"/>
      <c r="M92"/>
    </row>
    <row r="93" spans="2:13" ht="15.75">
      <c r="B93" s="103" t="s">
        <v>11</v>
      </c>
      <c r="C93" s="104" t="s">
        <v>12</v>
      </c>
      <c r="D93" s="21">
        <v>1640</v>
      </c>
      <c r="E93" s="21">
        <v>1640</v>
      </c>
      <c r="F93" s="21">
        <v>123</v>
      </c>
      <c r="G93" s="21">
        <v>1516.743</v>
      </c>
      <c r="H93" s="21">
        <v>114.374</v>
      </c>
      <c r="I93" s="112"/>
      <c r="J93" s="113">
        <v>181.705</v>
      </c>
      <c r="K93" s="110"/>
      <c r="M93"/>
    </row>
    <row r="94" spans="2:13" ht="15.75">
      <c r="B94" s="103" t="s">
        <v>13</v>
      </c>
      <c r="C94" s="104" t="s">
        <v>14</v>
      </c>
      <c r="D94" s="21">
        <v>580</v>
      </c>
      <c r="E94" s="21">
        <v>580</v>
      </c>
      <c r="F94" s="21">
        <v>45</v>
      </c>
      <c r="G94" s="21">
        <v>530.106</v>
      </c>
      <c r="H94" s="21">
        <v>39.167</v>
      </c>
      <c r="I94" s="112"/>
      <c r="J94" s="113">
        <v>62.375</v>
      </c>
      <c r="K94" s="110"/>
      <c r="M94"/>
    </row>
    <row r="95" spans="2:13" ht="15.75">
      <c r="B95" s="105" t="s">
        <v>67</v>
      </c>
      <c r="C95" s="106" t="s">
        <v>68</v>
      </c>
      <c r="D95" s="27">
        <v>1448.5</v>
      </c>
      <c r="E95" s="27">
        <v>1448.5</v>
      </c>
      <c r="F95" s="27">
        <v>0</v>
      </c>
      <c r="G95" s="27">
        <v>1366.753</v>
      </c>
      <c r="H95" s="27">
        <v>164.689</v>
      </c>
      <c r="I95" s="111">
        <f>I96+I97+I98+I99</f>
        <v>0</v>
      </c>
      <c r="J95" s="111">
        <f>J96+J97+J98+J99</f>
        <v>171.6</v>
      </c>
      <c r="K95" s="110"/>
      <c r="M95"/>
    </row>
    <row r="96" spans="2:13" ht="15.75">
      <c r="B96" s="103" t="s">
        <v>11</v>
      </c>
      <c r="C96" s="104" t="s">
        <v>12</v>
      </c>
      <c r="D96" s="21">
        <v>1081.8</v>
      </c>
      <c r="E96" s="21">
        <v>1081.8</v>
      </c>
      <c r="F96" s="21">
        <v>0</v>
      </c>
      <c r="G96" s="21">
        <v>1021.18</v>
      </c>
      <c r="H96" s="21">
        <v>123.924</v>
      </c>
      <c r="I96" s="112"/>
      <c r="J96" s="113">
        <v>128.1</v>
      </c>
      <c r="K96" s="110"/>
      <c r="M96"/>
    </row>
    <row r="97" spans="2:13" ht="15.75">
      <c r="B97" s="103" t="s">
        <v>13</v>
      </c>
      <c r="C97" s="104" t="s">
        <v>14</v>
      </c>
      <c r="D97" s="21">
        <v>366.7</v>
      </c>
      <c r="E97" s="21">
        <v>366.7</v>
      </c>
      <c r="F97" s="21">
        <v>0</v>
      </c>
      <c r="G97" s="21">
        <v>345.573</v>
      </c>
      <c r="H97" s="21">
        <v>40.765</v>
      </c>
      <c r="I97" s="112"/>
      <c r="J97" s="113">
        <v>43.5</v>
      </c>
      <c r="K97" s="110"/>
      <c r="M97"/>
    </row>
    <row r="98" spans="2:13" ht="15.75">
      <c r="B98" s="103">
        <v>2210</v>
      </c>
      <c r="C98" s="104" t="s">
        <v>134</v>
      </c>
      <c r="D98" s="21"/>
      <c r="E98" s="21"/>
      <c r="F98" s="21"/>
      <c r="G98" s="21"/>
      <c r="H98" s="21"/>
      <c r="I98" s="112">
        <v>-2.05</v>
      </c>
      <c r="J98" s="113"/>
      <c r="K98" s="110"/>
      <c r="M98"/>
    </row>
    <row r="99" spans="2:13" ht="15.75">
      <c r="B99" s="103">
        <v>2240</v>
      </c>
      <c r="C99" s="104" t="s">
        <v>135</v>
      </c>
      <c r="D99" s="21"/>
      <c r="E99" s="21"/>
      <c r="F99" s="21"/>
      <c r="G99" s="21"/>
      <c r="H99" s="21"/>
      <c r="I99" s="112">
        <v>2.05</v>
      </c>
      <c r="J99" s="113"/>
      <c r="K99" s="110"/>
      <c r="M99"/>
    </row>
    <row r="100" spans="2:13" ht="15.75">
      <c r="B100" s="105" t="s">
        <v>69</v>
      </c>
      <c r="C100" s="106" t="s">
        <v>108</v>
      </c>
      <c r="D100" s="27">
        <v>670</v>
      </c>
      <c r="E100" s="27">
        <v>670</v>
      </c>
      <c r="F100" s="27">
        <v>0</v>
      </c>
      <c r="G100" s="27">
        <v>596.979</v>
      </c>
      <c r="H100" s="27">
        <v>56.068</v>
      </c>
      <c r="I100" s="111">
        <f>I101+I102</f>
        <v>0</v>
      </c>
      <c r="J100" s="111">
        <f>J101+J102</f>
        <v>88.545</v>
      </c>
      <c r="K100" s="110"/>
      <c r="M100"/>
    </row>
    <row r="101" spans="2:13" ht="15.75">
      <c r="B101" s="103" t="s">
        <v>11</v>
      </c>
      <c r="C101" s="104" t="s">
        <v>12</v>
      </c>
      <c r="D101" s="21">
        <v>490</v>
      </c>
      <c r="E101" s="21">
        <v>490</v>
      </c>
      <c r="F101" s="21">
        <v>0</v>
      </c>
      <c r="G101" s="21">
        <v>435.231</v>
      </c>
      <c r="H101" s="21">
        <v>38.859</v>
      </c>
      <c r="I101" s="112"/>
      <c r="J101" s="113">
        <v>62.165</v>
      </c>
      <c r="K101" s="110"/>
      <c r="M101"/>
    </row>
    <row r="102" spans="2:13" ht="15.75">
      <c r="B102" s="103" t="s">
        <v>13</v>
      </c>
      <c r="C102" s="104" t="s">
        <v>14</v>
      </c>
      <c r="D102" s="21">
        <v>180</v>
      </c>
      <c r="E102" s="21">
        <v>180</v>
      </c>
      <c r="F102" s="21">
        <v>0</v>
      </c>
      <c r="G102" s="21">
        <v>161.748</v>
      </c>
      <c r="H102" s="21">
        <v>17.209</v>
      </c>
      <c r="I102" s="112"/>
      <c r="J102" s="113">
        <v>26.38</v>
      </c>
      <c r="K102" s="110"/>
      <c r="M102"/>
    </row>
    <row r="103" spans="2:11" s="78" customFormat="1" ht="15.75">
      <c r="B103" s="105">
        <v>81002</v>
      </c>
      <c r="C103" s="106" t="s">
        <v>139</v>
      </c>
      <c r="D103" s="90"/>
      <c r="E103" s="90"/>
      <c r="F103" s="90"/>
      <c r="G103" s="90"/>
      <c r="H103" s="90"/>
      <c r="I103" s="111">
        <f>I104</f>
        <v>-82</v>
      </c>
      <c r="J103" s="111">
        <f>J104</f>
        <v>0</v>
      </c>
      <c r="K103" s="109"/>
    </row>
    <row r="104" spans="2:11" s="79" customFormat="1" ht="15">
      <c r="B104" s="103">
        <v>2220</v>
      </c>
      <c r="C104" s="104" t="s">
        <v>138</v>
      </c>
      <c r="D104" s="91"/>
      <c r="E104" s="91"/>
      <c r="F104" s="91"/>
      <c r="G104" s="91"/>
      <c r="H104" s="91"/>
      <c r="I104" s="112">
        <v>-82</v>
      </c>
      <c r="J104" s="113"/>
      <c r="K104" s="110"/>
    </row>
    <row r="105" spans="2:11" s="78" customFormat="1" ht="15.75">
      <c r="B105" s="105">
        <v>81002</v>
      </c>
      <c r="C105" s="106" t="s">
        <v>142</v>
      </c>
      <c r="D105" s="90"/>
      <c r="E105" s="90"/>
      <c r="F105" s="90"/>
      <c r="G105" s="90"/>
      <c r="H105" s="90"/>
      <c r="I105" s="111">
        <f>I106</f>
        <v>-70</v>
      </c>
      <c r="J105" s="111">
        <f>J106</f>
        <v>0</v>
      </c>
      <c r="K105" s="109"/>
    </row>
    <row r="106" spans="2:11" s="79" customFormat="1" ht="15">
      <c r="B106" s="103">
        <v>2730</v>
      </c>
      <c r="C106" s="104" t="s">
        <v>140</v>
      </c>
      <c r="D106" s="91"/>
      <c r="E106" s="91"/>
      <c r="F106" s="91"/>
      <c r="G106" s="91"/>
      <c r="H106" s="91"/>
      <c r="I106" s="112">
        <v>-70</v>
      </c>
      <c r="J106" s="113"/>
      <c r="K106" s="110"/>
    </row>
    <row r="107" spans="2:11" s="78" customFormat="1" ht="30">
      <c r="B107" s="105">
        <v>81002</v>
      </c>
      <c r="C107" s="106" t="s">
        <v>163</v>
      </c>
      <c r="D107" s="90"/>
      <c r="E107" s="90"/>
      <c r="F107" s="90"/>
      <c r="G107" s="90"/>
      <c r="H107" s="90"/>
      <c r="I107" s="111">
        <f>I108</f>
        <v>0</v>
      </c>
      <c r="J107" s="111">
        <f>J108</f>
        <v>0</v>
      </c>
      <c r="K107" s="114">
        <f>K108</f>
        <v>25</v>
      </c>
    </row>
    <row r="108" spans="2:11" s="79" customFormat="1" ht="15">
      <c r="B108" s="103">
        <v>2730</v>
      </c>
      <c r="C108" s="104" t="s">
        <v>140</v>
      </c>
      <c r="D108" s="91"/>
      <c r="E108" s="91"/>
      <c r="F108" s="91"/>
      <c r="G108" s="91"/>
      <c r="H108" s="91"/>
      <c r="I108" s="112">
        <v>0</v>
      </c>
      <c r="J108" s="113"/>
      <c r="K108" s="110">
        <v>25</v>
      </c>
    </row>
    <row r="109" spans="2:13" ht="18">
      <c r="B109" s="105"/>
      <c r="C109" s="106" t="s">
        <v>116</v>
      </c>
      <c r="D109" s="92"/>
      <c r="E109" s="92"/>
      <c r="F109" s="92"/>
      <c r="G109" s="92"/>
      <c r="H109" s="92"/>
      <c r="I109" s="111">
        <f>I110+I113</f>
        <v>44.5</v>
      </c>
      <c r="J109" s="111">
        <f>J110+J113</f>
        <v>0</v>
      </c>
      <c r="K109" s="110"/>
      <c r="M109"/>
    </row>
    <row r="110" spans="2:13" ht="30">
      <c r="B110" s="105" t="s">
        <v>73</v>
      </c>
      <c r="C110" s="106" t="s">
        <v>74</v>
      </c>
      <c r="D110" s="90">
        <v>658</v>
      </c>
      <c r="E110" s="90">
        <v>658</v>
      </c>
      <c r="F110" s="90">
        <v>0</v>
      </c>
      <c r="G110" s="90">
        <v>574.962</v>
      </c>
      <c r="H110" s="90">
        <v>31.334</v>
      </c>
      <c r="I110" s="111">
        <f>I111+I112</f>
        <v>34.6</v>
      </c>
      <c r="J110" s="111">
        <f>J111+J112</f>
        <v>0</v>
      </c>
      <c r="K110" s="110"/>
      <c r="M110"/>
    </row>
    <row r="111" spans="2:13" ht="15">
      <c r="B111" s="103" t="s">
        <v>11</v>
      </c>
      <c r="C111" s="104" t="s">
        <v>12</v>
      </c>
      <c r="D111" s="91">
        <v>483.3</v>
      </c>
      <c r="E111" s="91">
        <v>483.3</v>
      </c>
      <c r="F111" s="91">
        <v>0</v>
      </c>
      <c r="G111" s="91">
        <v>428.092</v>
      </c>
      <c r="H111" s="91">
        <v>24.919</v>
      </c>
      <c r="I111" s="112">
        <v>26.1</v>
      </c>
      <c r="J111" s="113"/>
      <c r="K111" s="110"/>
      <c r="M111"/>
    </row>
    <row r="112" spans="2:13" ht="15">
      <c r="B112" s="103" t="s">
        <v>13</v>
      </c>
      <c r="C112" s="104" t="s">
        <v>14</v>
      </c>
      <c r="D112" s="91">
        <v>174.7</v>
      </c>
      <c r="E112" s="91">
        <v>174.7</v>
      </c>
      <c r="F112" s="91">
        <v>0</v>
      </c>
      <c r="G112" s="91">
        <v>146.87</v>
      </c>
      <c r="H112" s="91">
        <v>6.415</v>
      </c>
      <c r="I112" s="112">
        <v>8.5</v>
      </c>
      <c r="J112" s="113"/>
      <c r="K112" s="110"/>
      <c r="M112"/>
    </row>
    <row r="113" spans="2:13" ht="30">
      <c r="B113" s="105" t="s">
        <v>75</v>
      </c>
      <c r="C113" s="106" t="s">
        <v>76</v>
      </c>
      <c r="D113" s="90">
        <v>251.84</v>
      </c>
      <c r="E113" s="90">
        <v>251.84</v>
      </c>
      <c r="F113" s="90">
        <v>13</v>
      </c>
      <c r="G113" s="90">
        <v>221.213</v>
      </c>
      <c r="H113" s="90">
        <v>8.779</v>
      </c>
      <c r="I113" s="111">
        <f>I114+I115</f>
        <v>9.9</v>
      </c>
      <c r="J113" s="111">
        <f>J114+J115</f>
        <v>0</v>
      </c>
      <c r="K113" s="110"/>
      <c r="M113"/>
    </row>
    <row r="114" spans="2:13" ht="15">
      <c r="B114" s="103" t="s">
        <v>11</v>
      </c>
      <c r="C114" s="104" t="s">
        <v>12</v>
      </c>
      <c r="D114" s="91">
        <v>186.914</v>
      </c>
      <c r="E114" s="91">
        <v>186.914</v>
      </c>
      <c r="F114" s="91">
        <v>10</v>
      </c>
      <c r="G114" s="91">
        <v>163.942</v>
      </c>
      <c r="H114" s="91">
        <v>4.526</v>
      </c>
      <c r="I114" s="112">
        <v>7.3</v>
      </c>
      <c r="J114" s="113"/>
      <c r="K114" s="110"/>
      <c r="M114"/>
    </row>
    <row r="115" spans="2:13" ht="15">
      <c r="B115" s="103" t="s">
        <v>13</v>
      </c>
      <c r="C115" s="104" t="s">
        <v>14</v>
      </c>
      <c r="D115" s="91">
        <v>64.926</v>
      </c>
      <c r="E115" s="91">
        <v>64.926</v>
      </c>
      <c r="F115" s="91">
        <v>3</v>
      </c>
      <c r="G115" s="91">
        <v>57.27</v>
      </c>
      <c r="H115" s="91">
        <v>4.253</v>
      </c>
      <c r="I115" s="112">
        <v>2.6</v>
      </c>
      <c r="J115" s="113"/>
      <c r="K115" s="110"/>
      <c r="M115"/>
    </row>
    <row r="116" spans="2:11" s="85" customFormat="1" ht="18">
      <c r="B116" s="105"/>
      <c r="C116" s="106" t="s">
        <v>147</v>
      </c>
      <c r="D116" s="92"/>
      <c r="E116" s="92"/>
      <c r="F116" s="92"/>
      <c r="G116" s="92"/>
      <c r="H116" s="92"/>
      <c r="I116" s="111">
        <f>I117</f>
        <v>-22</v>
      </c>
      <c r="J116" s="115">
        <f>J117</f>
        <v>0</v>
      </c>
      <c r="K116" s="109"/>
    </row>
    <row r="117" spans="2:11" s="85" customFormat="1" ht="18">
      <c r="B117" s="105">
        <v>100203</v>
      </c>
      <c r="C117" s="106" t="s">
        <v>148</v>
      </c>
      <c r="D117" s="92"/>
      <c r="E117" s="92"/>
      <c r="F117" s="92"/>
      <c r="G117" s="92"/>
      <c r="H117" s="92"/>
      <c r="I117" s="111">
        <f>I118</f>
        <v>-22</v>
      </c>
      <c r="J117" s="111">
        <f>J118</f>
        <v>0</v>
      </c>
      <c r="K117" s="109"/>
    </row>
    <row r="118" spans="2:11" s="82" customFormat="1" ht="18">
      <c r="B118" s="103">
        <v>2240</v>
      </c>
      <c r="C118" s="104" t="s">
        <v>135</v>
      </c>
      <c r="D118" s="93"/>
      <c r="E118" s="93"/>
      <c r="F118" s="93"/>
      <c r="G118" s="93"/>
      <c r="H118" s="93"/>
      <c r="I118" s="112">
        <v>-22</v>
      </c>
      <c r="J118" s="113"/>
      <c r="K118" s="110"/>
    </row>
    <row r="119" spans="2:13" ht="18">
      <c r="B119" s="105"/>
      <c r="C119" s="106" t="s">
        <v>117</v>
      </c>
      <c r="D119" s="92"/>
      <c r="E119" s="92"/>
      <c r="F119" s="92"/>
      <c r="G119" s="92"/>
      <c r="H119" s="92"/>
      <c r="I119" s="111">
        <f>I120+I123+I126+I129+I132</f>
        <v>424.7</v>
      </c>
      <c r="J119" s="111">
        <f>J120+J123+J126+J129+J132</f>
        <v>0</v>
      </c>
      <c r="K119" s="110"/>
      <c r="M119"/>
    </row>
    <row r="120" spans="2:13" ht="15.75">
      <c r="B120" s="105" t="s">
        <v>77</v>
      </c>
      <c r="C120" s="106" t="s">
        <v>78</v>
      </c>
      <c r="D120" s="90">
        <v>951.1</v>
      </c>
      <c r="E120" s="90">
        <v>951.1</v>
      </c>
      <c r="F120" s="90">
        <v>0</v>
      </c>
      <c r="G120" s="90">
        <v>801.004</v>
      </c>
      <c r="H120" s="90">
        <v>40.903</v>
      </c>
      <c r="I120" s="111">
        <f>I121+I122</f>
        <v>40.1</v>
      </c>
      <c r="J120" s="111">
        <f>J121+J122</f>
        <v>0</v>
      </c>
      <c r="K120" s="110"/>
      <c r="M120"/>
    </row>
    <row r="121" spans="2:13" ht="15">
      <c r="B121" s="103" t="s">
        <v>11</v>
      </c>
      <c r="C121" s="104" t="s">
        <v>12</v>
      </c>
      <c r="D121" s="91">
        <v>696.8</v>
      </c>
      <c r="E121" s="91">
        <v>696.8</v>
      </c>
      <c r="F121" s="91">
        <v>0</v>
      </c>
      <c r="G121" s="91">
        <v>588.198</v>
      </c>
      <c r="H121" s="91">
        <v>30.339</v>
      </c>
      <c r="I121" s="112">
        <v>33</v>
      </c>
      <c r="J121" s="113"/>
      <c r="K121" s="110"/>
      <c r="M121"/>
    </row>
    <row r="122" spans="2:13" ht="15">
      <c r="B122" s="103" t="s">
        <v>13</v>
      </c>
      <c r="C122" s="104" t="s">
        <v>14</v>
      </c>
      <c r="D122" s="91">
        <v>254.3</v>
      </c>
      <c r="E122" s="91">
        <v>254.3</v>
      </c>
      <c r="F122" s="91">
        <v>0</v>
      </c>
      <c r="G122" s="91">
        <v>212.806</v>
      </c>
      <c r="H122" s="91">
        <v>10.564</v>
      </c>
      <c r="I122" s="112">
        <v>7.1</v>
      </c>
      <c r="J122" s="113"/>
      <c r="K122" s="110"/>
      <c r="M122"/>
    </row>
    <row r="123" spans="2:13" ht="15.75">
      <c r="B123" s="105" t="s">
        <v>79</v>
      </c>
      <c r="C123" s="106" t="s">
        <v>80</v>
      </c>
      <c r="D123" s="90">
        <v>183.1</v>
      </c>
      <c r="E123" s="90">
        <v>183.1</v>
      </c>
      <c r="F123" s="90">
        <v>0</v>
      </c>
      <c r="G123" s="90">
        <v>152.789</v>
      </c>
      <c r="H123" s="90">
        <v>8.75</v>
      </c>
      <c r="I123" s="111">
        <f>I124+I125</f>
        <v>8.4</v>
      </c>
      <c r="J123" s="111">
        <f>J124+J125</f>
        <v>0</v>
      </c>
      <c r="K123" s="110"/>
      <c r="M123"/>
    </row>
    <row r="124" spans="2:13" ht="15">
      <c r="B124" s="103" t="s">
        <v>11</v>
      </c>
      <c r="C124" s="104" t="s">
        <v>12</v>
      </c>
      <c r="D124" s="91">
        <v>133.7</v>
      </c>
      <c r="E124" s="91">
        <v>133.7</v>
      </c>
      <c r="F124" s="91">
        <v>0</v>
      </c>
      <c r="G124" s="91">
        <v>110.404</v>
      </c>
      <c r="H124" s="91">
        <v>6.42</v>
      </c>
      <c r="I124" s="112">
        <v>6.2</v>
      </c>
      <c r="J124" s="113"/>
      <c r="K124" s="110"/>
      <c r="M124"/>
    </row>
    <row r="125" spans="2:13" ht="15">
      <c r="B125" s="103" t="s">
        <v>13</v>
      </c>
      <c r="C125" s="104" t="s">
        <v>14</v>
      </c>
      <c r="D125" s="91">
        <v>49.4</v>
      </c>
      <c r="E125" s="91">
        <v>49.4</v>
      </c>
      <c r="F125" s="91">
        <v>0</v>
      </c>
      <c r="G125" s="91">
        <v>42.385</v>
      </c>
      <c r="H125" s="91">
        <v>2.33</v>
      </c>
      <c r="I125" s="112">
        <v>2.2</v>
      </c>
      <c r="J125" s="113"/>
      <c r="K125" s="110"/>
      <c r="M125"/>
    </row>
    <row r="126" spans="2:13" ht="15.75">
      <c r="B126" s="105" t="s">
        <v>81</v>
      </c>
      <c r="C126" s="106" t="s">
        <v>82</v>
      </c>
      <c r="D126" s="90">
        <v>1471.9</v>
      </c>
      <c r="E126" s="90">
        <v>1471.9</v>
      </c>
      <c r="F126" s="90">
        <v>0</v>
      </c>
      <c r="G126" s="90">
        <v>1303.311</v>
      </c>
      <c r="H126" s="90">
        <v>65.609</v>
      </c>
      <c r="I126" s="111">
        <f>I127+I128</f>
        <v>76.1</v>
      </c>
      <c r="J126" s="111">
        <f>J127+J128</f>
        <v>0</v>
      </c>
      <c r="K126" s="110"/>
      <c r="M126"/>
    </row>
    <row r="127" spans="2:13" ht="15">
      <c r="B127" s="103" t="s">
        <v>11</v>
      </c>
      <c r="C127" s="104" t="s">
        <v>12</v>
      </c>
      <c r="D127" s="91">
        <v>1076.2</v>
      </c>
      <c r="E127" s="91">
        <v>1076.2</v>
      </c>
      <c r="F127" s="91">
        <v>0</v>
      </c>
      <c r="G127" s="91">
        <v>954.237</v>
      </c>
      <c r="H127" s="91">
        <v>48.397</v>
      </c>
      <c r="I127" s="112">
        <v>56</v>
      </c>
      <c r="J127" s="113"/>
      <c r="K127" s="110"/>
      <c r="M127"/>
    </row>
    <row r="128" spans="2:13" ht="15">
      <c r="B128" s="103" t="s">
        <v>13</v>
      </c>
      <c r="C128" s="104" t="s">
        <v>14</v>
      </c>
      <c r="D128" s="91">
        <v>395.7</v>
      </c>
      <c r="E128" s="91">
        <v>395.7</v>
      </c>
      <c r="F128" s="91">
        <v>0</v>
      </c>
      <c r="G128" s="91">
        <v>349.074</v>
      </c>
      <c r="H128" s="91">
        <v>17.211</v>
      </c>
      <c r="I128" s="112">
        <v>20.1</v>
      </c>
      <c r="J128" s="113"/>
      <c r="K128" s="110"/>
      <c r="M128"/>
    </row>
    <row r="129" spans="2:13" ht="15.75">
      <c r="B129" s="105" t="s">
        <v>83</v>
      </c>
      <c r="C129" s="106" t="s">
        <v>84</v>
      </c>
      <c r="D129" s="90">
        <v>5110</v>
      </c>
      <c r="E129" s="90">
        <v>5110</v>
      </c>
      <c r="F129" s="90">
        <v>0</v>
      </c>
      <c r="G129" s="90">
        <v>4448.923</v>
      </c>
      <c r="H129" s="90">
        <v>176.611</v>
      </c>
      <c r="I129" s="111">
        <f>I130+I131</f>
        <v>295.3</v>
      </c>
      <c r="J129" s="111">
        <f>J130+J131</f>
        <v>0</v>
      </c>
      <c r="K129" s="110"/>
      <c r="M129"/>
    </row>
    <row r="130" spans="2:13" ht="15">
      <c r="B130" s="103" t="s">
        <v>11</v>
      </c>
      <c r="C130" s="104" t="s">
        <v>12</v>
      </c>
      <c r="D130" s="91">
        <v>3785</v>
      </c>
      <c r="E130" s="91">
        <v>3785</v>
      </c>
      <c r="F130" s="91">
        <v>0</v>
      </c>
      <c r="G130" s="91">
        <v>3296.97</v>
      </c>
      <c r="H130" s="91">
        <v>127.99</v>
      </c>
      <c r="I130" s="112">
        <f>211.6+6.9</f>
        <v>218.5</v>
      </c>
      <c r="J130" s="113"/>
      <c r="K130" s="110"/>
      <c r="M130"/>
    </row>
    <row r="131" spans="2:13" ht="15">
      <c r="B131" s="103" t="s">
        <v>13</v>
      </c>
      <c r="C131" s="104" t="s">
        <v>14</v>
      </c>
      <c r="D131" s="91">
        <v>1325</v>
      </c>
      <c r="E131" s="91">
        <v>1325</v>
      </c>
      <c r="F131" s="91">
        <v>0</v>
      </c>
      <c r="G131" s="91">
        <v>1151.953</v>
      </c>
      <c r="H131" s="91">
        <v>48.621</v>
      </c>
      <c r="I131" s="112">
        <v>76.8</v>
      </c>
      <c r="J131" s="113"/>
      <c r="K131" s="110"/>
      <c r="M131"/>
    </row>
    <row r="132" spans="2:13" ht="15.75">
      <c r="B132" s="105" t="s">
        <v>85</v>
      </c>
      <c r="C132" s="106" t="s">
        <v>86</v>
      </c>
      <c r="D132" s="90">
        <v>250</v>
      </c>
      <c r="E132" s="90">
        <v>250</v>
      </c>
      <c r="F132" s="90">
        <v>0</v>
      </c>
      <c r="G132" s="90">
        <v>207.337</v>
      </c>
      <c r="H132" s="90">
        <v>10.13</v>
      </c>
      <c r="I132" s="111">
        <f>I133+I134</f>
        <v>4.8</v>
      </c>
      <c r="J132" s="111">
        <f>J133+J134</f>
        <v>0</v>
      </c>
      <c r="K132" s="110"/>
      <c r="M132"/>
    </row>
    <row r="133" spans="2:13" ht="15">
      <c r="B133" s="103" t="s">
        <v>11</v>
      </c>
      <c r="C133" s="104" t="s">
        <v>12</v>
      </c>
      <c r="D133" s="91">
        <v>183</v>
      </c>
      <c r="E133" s="91">
        <v>183</v>
      </c>
      <c r="F133" s="91">
        <v>0</v>
      </c>
      <c r="G133" s="91">
        <v>157.399</v>
      </c>
      <c r="H133" s="91">
        <v>8.333</v>
      </c>
      <c r="I133" s="112">
        <v>8.5</v>
      </c>
      <c r="J133" s="113"/>
      <c r="K133" s="110"/>
      <c r="M133"/>
    </row>
    <row r="134" spans="2:13" ht="15">
      <c r="B134" s="103" t="s">
        <v>13</v>
      </c>
      <c r="C134" s="104" t="s">
        <v>14</v>
      </c>
      <c r="D134" s="91">
        <v>67</v>
      </c>
      <c r="E134" s="91">
        <v>67</v>
      </c>
      <c r="F134" s="91">
        <v>0</v>
      </c>
      <c r="G134" s="91">
        <v>49.937</v>
      </c>
      <c r="H134" s="91">
        <v>1.797</v>
      </c>
      <c r="I134" s="112">
        <f>3.2-6.9</f>
        <v>-3.7</v>
      </c>
      <c r="J134" s="113"/>
      <c r="K134" s="110"/>
      <c r="M134"/>
    </row>
    <row r="135" spans="2:13" ht="18">
      <c r="B135" s="105"/>
      <c r="C135" s="106" t="s">
        <v>118</v>
      </c>
      <c r="D135" s="92"/>
      <c r="E135" s="92"/>
      <c r="F135" s="92"/>
      <c r="G135" s="92"/>
      <c r="H135" s="92"/>
      <c r="I135" s="111">
        <f>I136+I139</f>
        <v>35.7</v>
      </c>
      <c r="J135" s="111">
        <f>J136+J139</f>
        <v>0</v>
      </c>
      <c r="K135" s="110"/>
      <c r="M135"/>
    </row>
    <row r="136" spans="2:13" ht="15.75">
      <c r="B136" s="105">
        <v>130107</v>
      </c>
      <c r="C136" s="106" t="s">
        <v>111</v>
      </c>
      <c r="D136" s="90">
        <v>1012.8</v>
      </c>
      <c r="E136" s="90">
        <v>1012.8</v>
      </c>
      <c r="F136" s="90">
        <v>0</v>
      </c>
      <c r="G136" s="90">
        <v>860.947</v>
      </c>
      <c r="H136" s="90">
        <v>55.01</v>
      </c>
      <c r="I136" s="111">
        <f>I137+I138</f>
        <v>17.9</v>
      </c>
      <c r="J136" s="111">
        <f>J137+J138</f>
        <v>0</v>
      </c>
      <c r="K136" s="110"/>
      <c r="M136"/>
    </row>
    <row r="137" spans="2:13" ht="15">
      <c r="B137" s="103" t="s">
        <v>11</v>
      </c>
      <c r="C137" s="104" t="s">
        <v>12</v>
      </c>
      <c r="D137" s="91">
        <v>743.1</v>
      </c>
      <c r="E137" s="91">
        <v>743.1</v>
      </c>
      <c r="F137" s="91">
        <v>0</v>
      </c>
      <c r="G137" s="91">
        <v>636.403</v>
      </c>
      <c r="H137" s="91">
        <v>40.735</v>
      </c>
      <c r="I137" s="112">
        <v>13.3</v>
      </c>
      <c r="J137" s="113"/>
      <c r="K137" s="110"/>
      <c r="M137"/>
    </row>
    <row r="138" spans="2:13" ht="15">
      <c r="B138" s="103" t="s">
        <v>13</v>
      </c>
      <c r="C138" s="104" t="s">
        <v>14</v>
      </c>
      <c r="D138" s="91">
        <v>269.7</v>
      </c>
      <c r="E138" s="91">
        <v>269.7</v>
      </c>
      <c r="F138" s="91">
        <v>0</v>
      </c>
      <c r="G138" s="91">
        <v>224.544</v>
      </c>
      <c r="H138" s="91">
        <v>14.274</v>
      </c>
      <c r="I138" s="112">
        <v>4.6</v>
      </c>
      <c r="J138" s="113"/>
      <c r="K138" s="110"/>
      <c r="M138"/>
    </row>
    <row r="139" spans="2:13" ht="15.75">
      <c r="B139" s="105" t="s">
        <v>89</v>
      </c>
      <c r="C139" s="106" t="s">
        <v>90</v>
      </c>
      <c r="D139" s="90">
        <v>404.7</v>
      </c>
      <c r="E139" s="90">
        <v>404.7</v>
      </c>
      <c r="F139" s="90">
        <v>10.7</v>
      </c>
      <c r="G139" s="90">
        <v>350.698</v>
      </c>
      <c r="H139" s="90">
        <v>21.244</v>
      </c>
      <c r="I139" s="111">
        <f>I140+I141</f>
        <v>17.8</v>
      </c>
      <c r="J139" s="111">
        <f>J140+J141</f>
        <v>0</v>
      </c>
      <c r="K139" s="110"/>
      <c r="M139"/>
    </row>
    <row r="140" spans="2:13" ht="15">
      <c r="B140" s="103" t="s">
        <v>11</v>
      </c>
      <c r="C140" s="104" t="s">
        <v>12</v>
      </c>
      <c r="D140" s="91">
        <v>297.2</v>
      </c>
      <c r="E140" s="91">
        <v>297.2</v>
      </c>
      <c r="F140" s="91">
        <v>8.2</v>
      </c>
      <c r="G140" s="91">
        <v>259.158</v>
      </c>
      <c r="H140" s="91">
        <v>15.856</v>
      </c>
      <c r="I140" s="112">
        <v>13.4</v>
      </c>
      <c r="J140" s="113"/>
      <c r="K140" s="110"/>
      <c r="M140"/>
    </row>
    <row r="141" spans="2:13" ht="15">
      <c r="B141" s="103" t="s">
        <v>13</v>
      </c>
      <c r="C141" s="104" t="s">
        <v>14</v>
      </c>
      <c r="D141" s="91">
        <v>107.5</v>
      </c>
      <c r="E141" s="91">
        <v>107.5</v>
      </c>
      <c r="F141" s="91">
        <v>2.5</v>
      </c>
      <c r="G141" s="91">
        <v>91.54</v>
      </c>
      <c r="H141" s="91">
        <v>5.388</v>
      </c>
      <c r="I141" s="112">
        <v>4.4</v>
      </c>
      <c r="J141" s="113"/>
      <c r="K141" s="110"/>
      <c r="M141"/>
    </row>
    <row r="142" spans="2:11" s="85" customFormat="1" ht="18">
      <c r="B142" s="105"/>
      <c r="C142" s="106" t="s">
        <v>149</v>
      </c>
      <c r="D142" s="92"/>
      <c r="E142" s="92"/>
      <c r="F142" s="92"/>
      <c r="G142" s="92"/>
      <c r="H142" s="92"/>
      <c r="I142" s="111">
        <f>I143</f>
        <v>-15.386</v>
      </c>
      <c r="J142" s="115">
        <f>J143</f>
        <v>0</v>
      </c>
      <c r="K142" s="109"/>
    </row>
    <row r="143" spans="2:11" s="85" customFormat="1" ht="18">
      <c r="B143" s="105">
        <v>160101</v>
      </c>
      <c r="C143" s="106" t="s">
        <v>150</v>
      </c>
      <c r="D143" s="92"/>
      <c r="E143" s="92"/>
      <c r="F143" s="92"/>
      <c r="G143" s="92"/>
      <c r="H143" s="92"/>
      <c r="I143" s="111">
        <f>SUM(I144:I145)</f>
        <v>-15.386</v>
      </c>
      <c r="J143" s="111">
        <f>SUM(J144:J145)</f>
        <v>0</v>
      </c>
      <c r="K143" s="109"/>
    </row>
    <row r="144" spans="2:11" s="83" customFormat="1" ht="15">
      <c r="B144" s="103">
        <v>2240</v>
      </c>
      <c r="C144" s="104" t="s">
        <v>135</v>
      </c>
      <c r="D144" s="91"/>
      <c r="E144" s="91"/>
      <c r="F144" s="91"/>
      <c r="G144" s="91"/>
      <c r="H144" s="91"/>
      <c r="I144" s="112">
        <v>-0.286</v>
      </c>
      <c r="J144" s="113"/>
      <c r="K144" s="110"/>
    </row>
    <row r="145" spans="2:11" s="83" customFormat="1" ht="15">
      <c r="B145" s="103">
        <v>2282</v>
      </c>
      <c r="C145" s="104" t="s">
        <v>151</v>
      </c>
      <c r="D145" s="91"/>
      <c r="E145" s="91"/>
      <c r="F145" s="91"/>
      <c r="G145" s="91"/>
      <c r="H145" s="91"/>
      <c r="I145" s="112">
        <v>-15.1</v>
      </c>
      <c r="J145" s="113"/>
      <c r="K145" s="110"/>
    </row>
    <row r="146" spans="2:11" s="85" customFormat="1" ht="18">
      <c r="B146" s="105"/>
      <c r="C146" s="106" t="s">
        <v>152</v>
      </c>
      <c r="D146" s="92"/>
      <c r="E146" s="92"/>
      <c r="F146" s="92"/>
      <c r="G146" s="92"/>
      <c r="H146" s="92"/>
      <c r="I146" s="111">
        <f aca="true" t="shared" si="0" ref="I146:K147">I147</f>
        <v>0</v>
      </c>
      <c r="J146" s="111">
        <f t="shared" si="0"/>
        <v>0</v>
      </c>
      <c r="K146" s="111">
        <f t="shared" si="0"/>
        <v>900</v>
      </c>
    </row>
    <row r="147" spans="2:11" s="84" customFormat="1" ht="30">
      <c r="B147" s="105">
        <v>170102</v>
      </c>
      <c r="C147" s="106" t="s">
        <v>153</v>
      </c>
      <c r="D147" s="90"/>
      <c r="E147" s="90"/>
      <c r="F147" s="90"/>
      <c r="G147" s="90"/>
      <c r="H147" s="90"/>
      <c r="I147" s="111">
        <f t="shared" si="0"/>
        <v>0</v>
      </c>
      <c r="J147" s="111">
        <f t="shared" si="0"/>
        <v>0</v>
      </c>
      <c r="K147" s="111">
        <f t="shared" si="0"/>
        <v>900</v>
      </c>
    </row>
    <row r="148" spans="2:11" s="83" customFormat="1" ht="15">
      <c r="B148" s="103">
        <v>2610</v>
      </c>
      <c r="C148" s="104" t="s">
        <v>154</v>
      </c>
      <c r="D148" s="91"/>
      <c r="E148" s="91"/>
      <c r="F148" s="91"/>
      <c r="G148" s="91"/>
      <c r="H148" s="91"/>
      <c r="I148" s="112"/>
      <c r="J148" s="113"/>
      <c r="K148" s="110">
        <v>900</v>
      </c>
    </row>
    <row r="149" spans="2:13" ht="18">
      <c r="B149" s="105"/>
      <c r="C149" s="106" t="s">
        <v>122</v>
      </c>
      <c r="D149" s="92"/>
      <c r="E149" s="92"/>
      <c r="F149" s="92"/>
      <c r="G149" s="92"/>
      <c r="H149" s="92"/>
      <c r="I149" s="111">
        <f>I152+I155+I150</f>
        <v>33.599999999999994</v>
      </c>
      <c r="J149" s="111">
        <f>J152+J155+J150</f>
        <v>0</v>
      </c>
      <c r="K149" s="111">
        <f>K152+K155+K150</f>
        <v>0</v>
      </c>
      <c r="M149"/>
    </row>
    <row r="150" spans="2:11" s="83" customFormat="1" ht="30">
      <c r="B150" s="105">
        <v>250403</v>
      </c>
      <c r="C150" s="106" t="s">
        <v>155</v>
      </c>
      <c r="D150" s="90"/>
      <c r="E150" s="90"/>
      <c r="F150" s="90"/>
      <c r="G150" s="90"/>
      <c r="H150" s="90"/>
      <c r="I150" s="111">
        <f>I151</f>
        <v>-10</v>
      </c>
      <c r="J150" s="111">
        <f>J151</f>
        <v>0</v>
      </c>
      <c r="K150" s="111">
        <f>K151</f>
        <v>0</v>
      </c>
    </row>
    <row r="151" spans="2:11" s="82" customFormat="1" ht="18">
      <c r="B151" s="103">
        <v>2240</v>
      </c>
      <c r="C151" s="104" t="s">
        <v>135</v>
      </c>
      <c r="D151" s="93"/>
      <c r="E151" s="93"/>
      <c r="F151" s="93"/>
      <c r="G151" s="93"/>
      <c r="H151" s="93"/>
      <c r="I151" s="112">
        <v>-10</v>
      </c>
      <c r="J151" s="113"/>
      <c r="K151" s="110"/>
    </row>
    <row r="152" spans="2:13" ht="15.75">
      <c r="B152" s="105" t="s">
        <v>91</v>
      </c>
      <c r="C152" s="106" t="s">
        <v>112</v>
      </c>
      <c r="D152" s="90">
        <v>1165.3</v>
      </c>
      <c r="E152" s="90">
        <v>1108.55</v>
      </c>
      <c r="F152" s="90">
        <v>74.38</v>
      </c>
      <c r="G152" s="90">
        <v>960.44</v>
      </c>
      <c r="H152" s="90">
        <v>65.617</v>
      </c>
      <c r="I152" s="111">
        <f>I153+I154</f>
        <v>0</v>
      </c>
      <c r="J152" s="111">
        <f>J153+J154</f>
        <v>0</v>
      </c>
      <c r="K152" s="110"/>
      <c r="M152"/>
    </row>
    <row r="153" spans="2:13" ht="15">
      <c r="B153" s="103" t="s">
        <v>11</v>
      </c>
      <c r="C153" s="104" t="s">
        <v>12</v>
      </c>
      <c r="D153" s="91">
        <v>178</v>
      </c>
      <c r="E153" s="91">
        <v>136.65</v>
      </c>
      <c r="F153" s="91">
        <v>15</v>
      </c>
      <c r="G153" s="91">
        <v>121.149</v>
      </c>
      <c r="H153" s="91">
        <v>5.996</v>
      </c>
      <c r="I153" s="112"/>
      <c r="J153" s="113"/>
      <c r="K153" s="110"/>
      <c r="M153"/>
    </row>
    <row r="154" spans="2:13" ht="15">
      <c r="B154" s="103" t="s">
        <v>13</v>
      </c>
      <c r="C154" s="104" t="s">
        <v>14</v>
      </c>
      <c r="D154" s="91">
        <v>64.6</v>
      </c>
      <c r="E154" s="91">
        <v>49.2</v>
      </c>
      <c r="F154" s="91">
        <v>5.4</v>
      </c>
      <c r="G154" s="91">
        <v>45.828</v>
      </c>
      <c r="H154" s="91">
        <v>5.486</v>
      </c>
      <c r="I154" s="112"/>
      <c r="J154" s="113"/>
      <c r="K154" s="110"/>
      <c r="M154"/>
    </row>
    <row r="155" spans="2:13" ht="15.75">
      <c r="B155" s="105" t="s">
        <v>33</v>
      </c>
      <c r="C155" s="106" t="s">
        <v>113</v>
      </c>
      <c r="D155" s="90">
        <v>922.7</v>
      </c>
      <c r="E155" s="90">
        <v>922.7</v>
      </c>
      <c r="F155" s="90">
        <v>53.98</v>
      </c>
      <c r="G155" s="90">
        <v>793.463</v>
      </c>
      <c r="H155" s="90">
        <v>54.135</v>
      </c>
      <c r="I155" s="111">
        <f>I156+I157</f>
        <v>43.599999999999994</v>
      </c>
      <c r="J155" s="111">
        <f>J156+J157</f>
        <v>0</v>
      </c>
      <c r="K155" s="110"/>
      <c r="M155"/>
    </row>
    <row r="156" spans="2:13" ht="15">
      <c r="B156" s="103" t="s">
        <v>11</v>
      </c>
      <c r="C156" s="104" t="s">
        <v>12</v>
      </c>
      <c r="D156" s="91">
        <v>677</v>
      </c>
      <c r="E156" s="91">
        <v>677</v>
      </c>
      <c r="F156" s="91">
        <v>39.6</v>
      </c>
      <c r="G156" s="91">
        <v>580.682</v>
      </c>
      <c r="H156" s="91">
        <v>39.685</v>
      </c>
      <c r="I156" s="112">
        <v>31.9</v>
      </c>
      <c r="J156" s="113"/>
      <c r="K156" s="110"/>
      <c r="M156"/>
    </row>
    <row r="157" spans="2:13" ht="15">
      <c r="B157" s="103" t="s">
        <v>13</v>
      </c>
      <c r="C157" s="104" t="s">
        <v>14</v>
      </c>
      <c r="D157" s="91">
        <v>245.7</v>
      </c>
      <c r="E157" s="91">
        <v>245.7</v>
      </c>
      <c r="F157" s="91">
        <v>14.38</v>
      </c>
      <c r="G157" s="91">
        <v>212.781</v>
      </c>
      <c r="H157" s="91">
        <v>14.45</v>
      </c>
      <c r="I157" s="112">
        <v>11.7</v>
      </c>
      <c r="J157" s="113"/>
      <c r="K157" s="110"/>
      <c r="M157"/>
    </row>
    <row r="158" spans="2:13" ht="20.25">
      <c r="B158" s="105" t="s">
        <v>93</v>
      </c>
      <c r="C158" s="106" t="s">
        <v>94</v>
      </c>
      <c r="D158" s="94">
        <v>135905.849</v>
      </c>
      <c r="E158" s="94">
        <v>127535.124</v>
      </c>
      <c r="F158" s="94">
        <v>7922.867</v>
      </c>
      <c r="G158" s="94">
        <v>109538.809</v>
      </c>
      <c r="H158" s="94">
        <v>9820.77</v>
      </c>
      <c r="I158" s="115">
        <f>I7+I50+I64+I109+I119+I135+I149+I146+I142+I116</f>
        <v>-4.618527782440651E-14</v>
      </c>
      <c r="J158" s="115">
        <f>J7+J50+J64+J109+J119+J135+J149</f>
        <v>5770.415000000001</v>
      </c>
      <c r="K158" s="115">
        <f>K7+K50+K64+K109+K119+K135+K149+K146</f>
        <v>925</v>
      </c>
      <c r="M158"/>
    </row>
    <row r="159" spans="2:11" ht="12.75">
      <c r="B159" s="79"/>
      <c r="D159" s="79"/>
      <c r="E159" s="79"/>
      <c r="F159" s="79"/>
      <c r="G159" s="79"/>
      <c r="H159" s="79"/>
      <c r="I159" s="79"/>
      <c r="J159" s="95"/>
      <c r="K159" s="96"/>
    </row>
    <row r="160" spans="2:11" ht="12.75">
      <c r="B160" s="79"/>
      <c r="D160" s="79"/>
      <c r="E160" s="79"/>
      <c r="F160" s="79"/>
      <c r="G160" s="79"/>
      <c r="H160" s="79"/>
      <c r="I160" s="97"/>
      <c r="J160" s="95"/>
      <c r="K160" s="96"/>
    </row>
    <row r="161" spans="2:11" ht="15">
      <c r="B161" s="79"/>
      <c r="C161" s="98" t="s">
        <v>157</v>
      </c>
      <c r="D161" s="79"/>
      <c r="E161" s="79"/>
      <c r="F161" s="79"/>
      <c r="G161" s="79"/>
      <c r="H161" s="79"/>
      <c r="I161" s="79"/>
      <c r="J161" s="99" t="s">
        <v>158</v>
      </c>
      <c r="K161" s="96"/>
    </row>
    <row r="162" spans="3:9" ht="15.75">
      <c r="C162" s="77"/>
      <c r="D162"/>
      <c r="E162"/>
      <c r="F162"/>
      <c r="G162"/>
      <c r="H162"/>
      <c r="I162"/>
    </row>
    <row r="163" spans="3:10" ht="15.75">
      <c r="C163" s="77"/>
      <c r="D163"/>
      <c r="E163"/>
      <c r="F163"/>
      <c r="G163"/>
      <c r="H163"/>
      <c r="I163"/>
      <c r="J163" s="77"/>
    </row>
    <row r="164" ht="12.75">
      <c r="J164" s="10"/>
    </row>
  </sheetData>
  <sheetProtection/>
  <mergeCells count="1">
    <mergeCell ref="C4:J4"/>
  </mergeCells>
  <printOptions/>
  <pageMargins left="0.86" right="0.1968503937007874" top="0.2" bottom="0.2" header="0.2" footer="0.2"/>
  <pageSetup fitToHeight="2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new5</dc:creator>
  <cp:keywords/>
  <dc:description/>
  <cp:lastModifiedBy>Admin</cp:lastModifiedBy>
  <cp:lastPrinted>2014-11-20T13:12:02Z</cp:lastPrinted>
  <dcterms:created xsi:type="dcterms:W3CDTF">2014-10-05T08:21:00Z</dcterms:created>
  <dcterms:modified xsi:type="dcterms:W3CDTF">2014-11-20T13:12:06Z</dcterms:modified>
  <cp:category/>
  <cp:version/>
  <cp:contentType/>
  <cp:contentStatus/>
</cp:coreProperties>
</file>